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 yWindow="65506" windowWidth="19320" windowHeight="6180" tabRatio="869" activeTab="0"/>
  </bookViews>
  <sheets>
    <sheet name="Титульный лист" sheetId="1" r:id="rId1"/>
    <sheet name="сведения о разработчике" sheetId="2" r:id="rId2"/>
    <sheet name="паспорт организации" sheetId="3" r:id="rId3"/>
    <sheet name="Доведенные показатели" sheetId="4" r:id="rId4"/>
    <sheet name="Перечень мероприятий" sheetId="5" r:id="rId5"/>
    <sheet name="Показатели развития на год" sheetId="6" r:id="rId6"/>
    <sheet name="Цены" sheetId="7" r:id="rId7"/>
    <sheet name="Программа производства" sheetId="8" r:id="rId8"/>
    <sheet name="Программа реализации" sheetId="9" r:id="rId9"/>
    <sheet name="Расчет материальных затрат" sheetId="10" r:id="rId10"/>
    <sheet name="Расчет трудовых ресурсов" sheetId="11" r:id="rId11"/>
    <sheet name="амортизация" sheetId="12" r:id="rId12"/>
    <sheet name="затраты на реализацию" sheetId="13" r:id="rId13"/>
    <sheet name="Расчет прибыли" sheetId="14" r:id="rId14"/>
    <sheet name="Расчет потока денежных средств" sheetId="15" r:id="rId15"/>
    <sheet name="Проектно-балансовая ведомость" sheetId="16" r:id="rId16"/>
    <sheet name="Инвестиции и финансирование" sheetId="17" r:id="rId17"/>
    <sheet name="Перечень инв. проектов" sheetId="18" r:id="rId18"/>
    <sheet name="Кредиторская задолженность" sheetId="19" r:id="rId19"/>
    <sheet name="РЕКОМЕНДАЦИИ" sheetId="20" r:id="rId20"/>
  </sheets>
  <definedNames>
    <definedName name="_xlfn.IFERROR" hidden="1">#NAME?</definedName>
    <definedName name="_xlnm.Print_Area" localSheetId="11">'амортизация'!$B$2:$K$18</definedName>
    <definedName name="_xlnm.Print_Area" localSheetId="3">'Доведенные показатели'!$B$2:$G$50</definedName>
    <definedName name="_xlnm.Print_Area" localSheetId="12">'затраты на реализацию'!$B$2:$K$29</definedName>
    <definedName name="_xlnm.Print_Area" localSheetId="16">'Инвестиции и финансирование'!$B$2:$L$35</definedName>
    <definedName name="_xlnm.Print_Area" localSheetId="18">'Кредиторская задолженность'!$B$2:$F$18</definedName>
    <definedName name="_xlnm.Print_Area" localSheetId="2">'паспорт организации'!$B$2:$M$46</definedName>
    <definedName name="_xlnm.Print_Area" localSheetId="17">'Перечень инв. проектов'!$B$2:$Q$16</definedName>
    <definedName name="_xlnm.Print_Area" localSheetId="4">'Перечень мероприятий'!$B$2:$H$12</definedName>
    <definedName name="_xlnm.Print_Area" localSheetId="5">'Показатели развития на год'!$B$2:$M$87</definedName>
    <definedName name="_xlnm.Print_Area" localSheetId="7">'Программа производства'!$B$2:$R$29</definedName>
    <definedName name="_xlnm.Print_Area" localSheetId="8">'Программа реализации'!$B$2:$R$28</definedName>
    <definedName name="_xlnm.Print_Area" localSheetId="15">'Проектно-балансовая ведомость'!$B$2:$K$48</definedName>
    <definedName name="_xlnm.Print_Area" localSheetId="9">'Расчет материальных затрат'!$B$2:$P$35</definedName>
    <definedName name="_xlnm.Print_Area" localSheetId="14">'Расчет потока денежных средств'!$B$2:$J$32</definedName>
    <definedName name="_xlnm.Print_Area" localSheetId="13">'Расчет прибыли'!$B$2:$K$30</definedName>
    <definedName name="_xlnm.Print_Area" localSheetId="10">'Расчет трудовых ресурсов'!$B$2:$O$22</definedName>
    <definedName name="_xlnm.Print_Area" localSheetId="19">'РЕКОМЕНДАЦИИ'!$B$2:$B$126</definedName>
    <definedName name="_xlnm.Print_Area" localSheetId="1">'сведения о разработчике'!$B$2:$M$34</definedName>
    <definedName name="_xlnm.Print_Area" localSheetId="6">'Цены'!$B$2:$K$24</definedName>
  </definedNames>
  <calcPr fullCalcOnLoad="1"/>
</workbook>
</file>

<file path=xl/comments10.xml><?xml version="1.0" encoding="utf-8"?>
<comments xmlns="http://schemas.openxmlformats.org/spreadsheetml/2006/main">
  <authors>
    <author>u-j</author>
  </authors>
  <commentList>
    <comment ref="P2" authorId="0">
      <text>
        <r>
          <rPr>
            <sz val="8"/>
            <rFont val="Tahoma"/>
            <family val="2"/>
          </rPr>
          <t>Приложение к Рекомендациям по разработке бизнес-планов развития коммерческих организаций на год, утвержденным Постановлением от 30.10.2006 № 186 Министерства экономики Республики Беларусь с изменениями и дополнениями</t>
        </r>
      </text>
    </comment>
  </commentList>
</comments>
</file>

<file path=xl/comments11.xml><?xml version="1.0" encoding="utf-8"?>
<comments xmlns="http://schemas.openxmlformats.org/spreadsheetml/2006/main">
  <authors>
    <author>u-j</author>
  </authors>
  <commentList>
    <comment ref="D15" authorId="0">
      <text>
        <r>
          <rPr>
            <sz val="8"/>
            <rFont val="Tahoma"/>
            <family val="2"/>
          </rPr>
          <t>34%, для изменения, введите значение в ячейку а15</t>
        </r>
      </text>
    </comment>
    <comment ref="D17" authorId="0">
      <text>
        <r>
          <rPr>
            <sz val="8"/>
            <rFont val="Tahoma"/>
            <family val="2"/>
          </rPr>
          <t>условно принято 80%
для изменения, введите значение в ячейку а17</t>
        </r>
      </text>
    </comment>
    <comment ref="O2" authorId="0">
      <text>
        <r>
          <rPr>
            <sz val="8"/>
            <rFont val="Tahoma"/>
            <family val="2"/>
          </rPr>
          <t>Приложение к Рекомендациям по разработке бизнес-планов развития коммерческих организаций на год, утвержденным Постановлением от 30.10.2006 № 186 Министерства экономики Республики Беларусь с изменениями и дополнениями</t>
        </r>
      </text>
    </comment>
  </commentList>
</comments>
</file>

<file path=xl/comments12.xml><?xml version="1.0" encoding="utf-8"?>
<comments xmlns="http://schemas.openxmlformats.org/spreadsheetml/2006/main">
  <authors>
    <author>u-j</author>
  </authors>
  <commentList>
    <comment ref="K2" authorId="0">
      <text>
        <r>
          <rPr>
            <sz val="8"/>
            <rFont val="Tahoma"/>
            <family val="2"/>
          </rPr>
          <t>Приложение к Рекомендациям по разработке бизнес-планов развития коммерческих организаций на год, утвержденным Постановлением от 30.10.2006 № 186 Министерства экономики Республики Беларусь с изменениями и дополнениями</t>
        </r>
      </text>
    </comment>
  </commentList>
</comments>
</file>

<file path=xl/comments13.xml><?xml version="1.0" encoding="utf-8"?>
<comments xmlns="http://schemas.openxmlformats.org/spreadsheetml/2006/main">
  <authors>
    <author>Краснянский Евгений</author>
    <author>u-j</author>
  </authors>
  <commentList>
    <comment ref="D25" authorId="0">
      <text>
        <r>
          <rPr>
            <sz val="8"/>
            <rFont val="Tahoma"/>
            <family val="2"/>
          </rPr>
          <t xml:space="preserve">условно принято 60%. Для измененения измените значение ячейки а24
</t>
        </r>
      </text>
    </comment>
    <comment ref="K2" authorId="1">
      <text>
        <r>
          <rPr>
            <sz val="8"/>
            <rFont val="Tahoma"/>
            <family val="2"/>
          </rPr>
          <t>Приложение к Рекомендациям по разработке бизнес-планов развития коммерческих организаций на год, утвержденным Постановлением от 30.10.2006 № 186 Министерства экономики Республики Беларусь с изменениями и дополнениями</t>
        </r>
      </text>
    </comment>
  </commentList>
</comments>
</file>

<file path=xl/comments14.xml><?xml version="1.0" encoding="utf-8"?>
<comments xmlns="http://schemas.openxmlformats.org/spreadsheetml/2006/main">
  <authors>
    <author>u-j</author>
  </authors>
  <commentList>
    <comment ref="K2" authorId="0">
      <text>
        <r>
          <rPr>
            <sz val="8"/>
            <rFont val="Tahoma"/>
            <family val="2"/>
          </rPr>
          <t>Приложение к Рекомендациям по разработке бизнес-планов развития коммерческих организаций на год, утвержденным Постановлением от 30.10.2006 № 186 Министерства экономики Республики Беларусь с изменениями и дополнениями</t>
        </r>
      </text>
    </comment>
  </commentList>
</comments>
</file>

<file path=xl/comments15.xml><?xml version="1.0" encoding="utf-8"?>
<comments xmlns="http://schemas.openxmlformats.org/spreadsheetml/2006/main">
  <authors>
    <author>u-j</author>
    <author>Краснянский Евгений</author>
  </authors>
  <commentList>
    <comment ref="J2" authorId="0">
      <text>
        <r>
          <rPr>
            <sz val="8"/>
            <rFont val="Tahoma"/>
            <family val="2"/>
          </rPr>
          <t>Приложение к Рекомендациям по разработке бизнес-планов развития коммерческих организаций на год, утвержденным Постановлением от 30.10.2006 № 186 Министерства экономики Республики Беларусь с изменениями и дополнениями</t>
        </r>
      </text>
    </comment>
    <comment ref="D15" authorId="1">
      <text>
        <r>
          <rPr>
            <sz val="8"/>
            <rFont val="Tahoma"/>
            <family val="2"/>
          </rPr>
          <t>Прибыль от операционных и внереализационных доходов</t>
        </r>
      </text>
    </comment>
  </commentList>
</comments>
</file>

<file path=xl/comments16.xml><?xml version="1.0" encoding="utf-8"?>
<comments xmlns="http://schemas.openxmlformats.org/spreadsheetml/2006/main">
  <authors>
    <author>u-j</author>
  </authors>
  <commentList>
    <comment ref="K2" authorId="0">
      <text>
        <r>
          <rPr>
            <sz val="8"/>
            <rFont val="Tahoma"/>
            <family val="2"/>
          </rPr>
          <t>Приложение к Рекомендациям по разработке бизнес-планов развития коммерческих организаций на год, утвержденным Постановлением от 30.10.2006 № 186 Министерства экономики Республики Беларусь с изменениями и дополнениями</t>
        </r>
      </text>
    </comment>
  </commentList>
</comments>
</file>

<file path=xl/comments17.xml><?xml version="1.0" encoding="utf-8"?>
<comments xmlns="http://schemas.openxmlformats.org/spreadsheetml/2006/main">
  <authors>
    <author>u-j</author>
  </authors>
  <commentList>
    <comment ref="L2" authorId="0">
      <text>
        <r>
          <rPr>
            <sz val="8"/>
            <rFont val="Tahoma"/>
            <family val="2"/>
          </rPr>
          <t>Приложение к Рекомендациям по разработке бизнес-планов развития коммерческих организаций на год, утвержденным Постановлением от 30.10.2006 № 186 Министерства экономики Республики Беларусь с изменениями и дополнениями</t>
        </r>
      </text>
    </comment>
  </commentList>
</comments>
</file>

<file path=xl/comments18.xml><?xml version="1.0" encoding="utf-8"?>
<comments xmlns="http://schemas.openxmlformats.org/spreadsheetml/2006/main">
  <authors>
    <author>u-j</author>
  </authors>
  <commentList>
    <comment ref="Q2" authorId="0">
      <text>
        <r>
          <rPr>
            <sz val="8"/>
            <rFont val="Tahoma"/>
            <family val="2"/>
          </rPr>
          <t>Приложение к Рекомендациям по разработке бизнес-планов развития коммерческих организаций на год, утвержденным Постановлением от 30.10.2006 № 186 Министерства экономики Республики Беларусь с изменениями и дополнениями</t>
        </r>
      </text>
    </comment>
  </commentList>
</comments>
</file>

<file path=xl/comments19.xml><?xml version="1.0" encoding="utf-8"?>
<comments xmlns="http://schemas.openxmlformats.org/spreadsheetml/2006/main">
  <authors>
    <author>u-j</author>
  </authors>
  <commentList>
    <comment ref="F2" authorId="0">
      <text>
        <r>
          <rPr>
            <sz val="8"/>
            <rFont val="Tahoma"/>
            <family val="2"/>
          </rPr>
          <t>Приложение к Рекомендациям по разработке бизнес-планов развития коммерческих организаций на год, утвержденным Постановлением от 30.10.2006 № 186 Министерства экономики Республики Беларусь с изменениями и дополнениями</t>
        </r>
      </text>
    </comment>
  </commentList>
</comments>
</file>

<file path=xl/comments4.xml><?xml version="1.0" encoding="utf-8"?>
<comments xmlns="http://schemas.openxmlformats.org/spreadsheetml/2006/main">
  <authors>
    <author>u-j</author>
  </authors>
  <commentList>
    <comment ref="G2" authorId="0">
      <text>
        <r>
          <rPr>
            <sz val="8"/>
            <rFont val="Tahoma"/>
            <family val="2"/>
          </rPr>
          <t>Приложение к Рекомендациям по разработке бизнес-планов развития коммерческих организаций на год, утвержденным Постановлением от 30.10.2006 № 186 Министерства экономики Республики Беларусь с изменениями и дополнениями</t>
        </r>
      </text>
    </comment>
  </commentList>
</comments>
</file>

<file path=xl/comments5.xml><?xml version="1.0" encoding="utf-8"?>
<comments xmlns="http://schemas.openxmlformats.org/spreadsheetml/2006/main">
  <authors>
    <author>u-j</author>
  </authors>
  <commentList>
    <comment ref="H2" authorId="0">
      <text>
        <r>
          <rPr>
            <sz val="8"/>
            <rFont val="Tahoma"/>
            <family val="2"/>
          </rPr>
          <t>Приложение к Рекомендациям по разработке бизнес-планов развития коммерческих организаций на год, утвержденным Постановлением от 30.10.2006 № 186 Министерства экономики Республики Беларусь с изменениями и дополнениями</t>
        </r>
      </text>
    </comment>
  </commentList>
</comments>
</file>

<file path=xl/comments6.xml><?xml version="1.0" encoding="utf-8"?>
<comments xmlns="http://schemas.openxmlformats.org/spreadsheetml/2006/main">
  <authors>
    <author>u-j</author>
  </authors>
  <commentList>
    <comment ref="M2" authorId="0">
      <text>
        <r>
          <rPr>
            <sz val="8"/>
            <rFont val="Tahoma"/>
            <family val="2"/>
          </rPr>
          <t>Приложение к Рекомендациям по разработке бизнес-планов развития коммерческих организаций на год, утвержденным Постановлением от 30.10.2006 № 186 Министерства экономики Республики Беларусь с изменениями и дополнениями</t>
        </r>
      </text>
    </comment>
  </commentList>
</comments>
</file>

<file path=xl/comments7.xml><?xml version="1.0" encoding="utf-8"?>
<comments xmlns="http://schemas.openxmlformats.org/spreadsheetml/2006/main">
  <authors>
    <author>u-j</author>
  </authors>
  <commentList>
    <comment ref="K2" authorId="0">
      <text>
        <r>
          <rPr>
            <sz val="8"/>
            <rFont val="Tahoma"/>
            <family val="2"/>
          </rPr>
          <t>Приложение к Рекомендациям по разработке бизнес-планов развития коммерческих организаций на год, утвержденным Постановлением от 30.10.2006 № 186 Министерства экономики Республики Беларусь с изменениями и дополнениями</t>
        </r>
      </text>
    </comment>
  </commentList>
</comments>
</file>

<file path=xl/comments8.xml><?xml version="1.0" encoding="utf-8"?>
<comments xmlns="http://schemas.openxmlformats.org/spreadsheetml/2006/main">
  <authors>
    <author>u-j</author>
  </authors>
  <commentList>
    <comment ref="R2" authorId="0">
      <text>
        <r>
          <rPr>
            <sz val="8"/>
            <rFont val="Tahoma"/>
            <family val="2"/>
          </rPr>
          <t>Приложение к Рекомендациям по разработке бизнес-планов развития коммерческих организаций на год, утвержденным Постановлением от 30.10.2006 № 186 Министерства экономики Республики Беларусь с изменениями и дополнениями</t>
        </r>
      </text>
    </comment>
  </commentList>
</comments>
</file>

<file path=xl/comments9.xml><?xml version="1.0" encoding="utf-8"?>
<comments xmlns="http://schemas.openxmlformats.org/spreadsheetml/2006/main">
  <authors>
    <author>u-j</author>
  </authors>
  <commentList>
    <comment ref="R2" authorId="0">
      <text>
        <r>
          <rPr>
            <sz val="8"/>
            <rFont val="Tahoma"/>
            <family val="2"/>
          </rPr>
          <t>Приложение к Рекомендациям по разработке бизнес-планов развития коммерческих организаций на год, утвержденным Постановлением от 30.10.2006 № 186 Министерства экономики Республики Беларусь с изменениями и дополнениями</t>
        </r>
      </text>
    </comment>
  </commentList>
</comments>
</file>

<file path=xl/sharedStrings.xml><?xml version="1.0" encoding="utf-8"?>
<sst xmlns="http://schemas.openxmlformats.org/spreadsheetml/2006/main" count="1699" uniqueCount="789">
  <si>
    <t>Сумма просроченной кредиторской задолженности на конец отчетного периода</t>
  </si>
  <si>
    <t>Удельный вес просроченной кредиторской задолженности в общей сумме кредиторской задолженности</t>
  </si>
  <si>
    <t>Сумма просроченной дебиторской задолженности на конец отчетного периода</t>
  </si>
  <si>
    <t>Удельный вес просроченной дебиторской задолженности в общей сумме дебиторской задолженности</t>
  </si>
  <si>
    <t>Средства организации на отчетную дату (в том числе оборотные активы, внеоборотные активы)</t>
  </si>
  <si>
    <t>Списочная численность работников в среднем за год, предшествующий планируемому году</t>
  </si>
  <si>
    <t>Списочная численность работников в планируемом периоде</t>
  </si>
  <si>
    <t>Размер тарифной ставки 1-го разряда</t>
  </si>
  <si>
    <t>Среднемесячная заработная плата на 1 работающего</t>
  </si>
  <si>
    <t>Индекс производительности труда к соответствующему периоду предыдущего года</t>
  </si>
  <si>
    <t>Коэффициент обеспеченности собственными оборотными средствами на планируемый период</t>
  </si>
  <si>
    <t>Коэффициент текущей ликвидности на планируемый период</t>
  </si>
  <si>
    <t>Коэффициент обеспеченности финансовых обязательств активами на планируемый период</t>
  </si>
  <si>
    <t>Инвестиции в основной капитал (в том числе в создание основных средств, участвующих в предпринимательской деятельности)</t>
  </si>
  <si>
    <t>Источники инвестиций в основной капитал (собственные средства, заемные средства, республиканский бюджет, местные бюджеты, внебюджетные фонды, иностранные источники (без кредитов иностранных банков), кредиты банков, из них кредиты иностранных банков, средства населения, прочие источники)</t>
  </si>
  <si>
    <t>Объем полученной государственной поддержки</t>
  </si>
  <si>
    <t>23</t>
  </si>
  <si>
    <t>24</t>
  </si>
  <si>
    <t>25</t>
  </si>
  <si>
    <t>26</t>
  </si>
  <si>
    <t>27</t>
  </si>
  <si>
    <t>28</t>
  </si>
  <si>
    <t>29</t>
  </si>
  <si>
    <t>30</t>
  </si>
  <si>
    <t>31</t>
  </si>
  <si>
    <t>32</t>
  </si>
  <si>
    <t>33</t>
  </si>
  <si>
    <t>34</t>
  </si>
  <si>
    <t>35</t>
  </si>
  <si>
    <t>36</t>
  </si>
  <si>
    <t>37</t>
  </si>
  <si>
    <t>38</t>
  </si>
  <si>
    <t>39</t>
  </si>
  <si>
    <t>40</t>
  </si>
  <si>
    <t>41</t>
  </si>
  <si>
    <t>Чел.</t>
  </si>
  <si>
    <t>млн. руб.</t>
  </si>
  <si>
    <t>Перечень мероприятий, направленных на достижение основных показателей развития коммерческой организации на очередной год</t>
  </si>
  <si>
    <t>Таблица 2</t>
  </si>
  <si>
    <t>Наименование мероприятий</t>
  </si>
  <si>
    <t>Прогнозируемый эффект от реализации, млн. руб.</t>
  </si>
  <si>
    <t>Исполнители</t>
  </si>
  <si>
    <t>Срок реализации</t>
  </si>
  <si>
    <t>ИТОГО</t>
  </si>
  <si>
    <t>Гл. механик</t>
  </si>
  <si>
    <t>Гл. технолог</t>
  </si>
  <si>
    <t>Ввод в эксплуатацию нового котельного оборудования</t>
  </si>
  <si>
    <t>Ввод в эксплуатацию новой сушилки</t>
  </si>
  <si>
    <t>Ввод в эксплуатацию цеха склейки погонных изделий</t>
  </si>
  <si>
    <t>Нач. цеха склейки погонных изделий</t>
  </si>
  <si>
    <t>Основные показатели развития коммерческой организации на очередной год</t>
  </si>
  <si>
    <t>Таблица 3</t>
  </si>
  <si>
    <t xml:space="preserve">Объем производства продукции </t>
  </si>
  <si>
    <t xml:space="preserve">Индекс объема производства продукции </t>
  </si>
  <si>
    <t xml:space="preserve">Запасы готовой продукции на конец отчетного периода к среднемесячному объему производства промышленной продукции </t>
  </si>
  <si>
    <t xml:space="preserve">Удельный вес новой продукции в объеме промышленного производства </t>
  </si>
  <si>
    <t xml:space="preserve">Доля сертифицированной продукции в объеме промышленного производства </t>
  </si>
  <si>
    <t xml:space="preserve">денежными средствами </t>
  </si>
  <si>
    <t xml:space="preserve">неденежными средствами </t>
  </si>
  <si>
    <t xml:space="preserve">Индекс выручки от реализации продукции </t>
  </si>
  <si>
    <t xml:space="preserve">Объем экспорта </t>
  </si>
  <si>
    <t xml:space="preserve">Удельный вес экспорта в объеме реализованной продукции </t>
  </si>
  <si>
    <t xml:space="preserve">Объем импорта </t>
  </si>
  <si>
    <t xml:space="preserve">материальные затраты </t>
  </si>
  <si>
    <t xml:space="preserve">расходы на оплату труда </t>
  </si>
  <si>
    <t xml:space="preserve">отчисления на социальные нужды </t>
  </si>
  <si>
    <t xml:space="preserve">амортизация основных средств и нематериальных активов </t>
  </si>
  <si>
    <t xml:space="preserve">прочие затраты </t>
  </si>
  <si>
    <t xml:space="preserve">Индекс себестоимости реализованной продукции </t>
  </si>
  <si>
    <t xml:space="preserve">Индекс доли материальных затрат в затратах на производство продукции по основному виду деятельности </t>
  </si>
  <si>
    <t xml:space="preserve">Индекс себестоимости реализованной продукции на 1000 рублей реализованной продукции </t>
  </si>
  <si>
    <t xml:space="preserve">Снижение материалоемкости произведенной продукции по основному виду деятельности: </t>
  </si>
  <si>
    <t xml:space="preserve">в промышленности </t>
  </si>
  <si>
    <t xml:space="preserve">Целевой показатель по энергосбережению </t>
  </si>
  <si>
    <t xml:space="preserve">Прибыль от реализации продукции </t>
  </si>
  <si>
    <t xml:space="preserve">Уровень рентабельности продаж </t>
  </si>
  <si>
    <t xml:space="preserve">Уровень рентабельности реализованной продукции </t>
  </si>
  <si>
    <t xml:space="preserve">Сальдо операционных доходов и расходов </t>
  </si>
  <si>
    <t xml:space="preserve">Сальдо внереализационных доходов и расходов </t>
  </si>
  <si>
    <t xml:space="preserve">Прибыль до налогообложения </t>
  </si>
  <si>
    <t xml:space="preserve">Чистая прибыль </t>
  </si>
  <si>
    <t xml:space="preserve">Использование прибыли по направлениям (указать) </t>
  </si>
  <si>
    <t xml:space="preserve">Остаток нераспределенной прибыли </t>
  </si>
  <si>
    <t xml:space="preserve">Сумма просроченной кредиторской задолженности на конец отчетного периода </t>
  </si>
  <si>
    <t xml:space="preserve">Удельный вес просроченной кредиторской задолженности в общей сумме кредиторской задолженности </t>
  </si>
  <si>
    <t xml:space="preserve">Сумма просроченной дебиторской задолженности на конец отчетного периода </t>
  </si>
  <si>
    <t xml:space="preserve">Удельный вес просроченной дебиторской задолженности в общей сумме дебиторской задолженности </t>
  </si>
  <si>
    <t xml:space="preserve">оборотные активы </t>
  </si>
  <si>
    <t xml:space="preserve">внеоборотные активы </t>
  </si>
  <si>
    <t xml:space="preserve">Численность работников в среднем за период </t>
  </si>
  <si>
    <t xml:space="preserve">Размер тарифной ставки 1-го разряда </t>
  </si>
  <si>
    <t xml:space="preserve">Среднемесячная заработная плата на 1 работающего </t>
  </si>
  <si>
    <t xml:space="preserve">Индекс производительности труда к соответствующему периоду предыдущего года </t>
  </si>
  <si>
    <t xml:space="preserve">Инвестиции в основной капитал: </t>
  </si>
  <si>
    <t xml:space="preserve">Источники инвестиций в основной капитал: </t>
  </si>
  <si>
    <t xml:space="preserve">собственные средства </t>
  </si>
  <si>
    <t xml:space="preserve">заемные средства </t>
  </si>
  <si>
    <t xml:space="preserve">республиканский бюджет </t>
  </si>
  <si>
    <t xml:space="preserve">местные бюджеты </t>
  </si>
  <si>
    <t xml:space="preserve">внебюджетные фонды </t>
  </si>
  <si>
    <t xml:space="preserve">иностранные источники (без кредитов иностранных банков) </t>
  </si>
  <si>
    <t xml:space="preserve">средства населения </t>
  </si>
  <si>
    <t xml:space="preserve">прочие источники </t>
  </si>
  <si>
    <t xml:space="preserve">предоставления отсрочки и (или) рассрочки уплаты налогов, сборов, таможенных платежей и пени, налогового кредита </t>
  </si>
  <si>
    <t xml:space="preserve">установления нормативного распределения выручки </t>
  </si>
  <si>
    <t xml:space="preserve">предоставления бюджетных субсидий и (или) средств на финансирование капитальных вложений </t>
  </si>
  <si>
    <t xml:space="preserve">предоставления бюджетного займа, бюджетной ссуды </t>
  </si>
  <si>
    <t>предоставления гарантий Правительства РБ, облисполкомов (Мингорисполкома) по кредитам, выдаваемым банками РБ</t>
  </si>
  <si>
    <t xml:space="preserve">предоставления гарантий Правительства РБ по внешним государственным займам (кредитам) </t>
  </si>
  <si>
    <t xml:space="preserve">понижения цен (тарифов) на природный газ, электрическую и тепловую энергию, бензин и дизельное топливо </t>
  </si>
  <si>
    <t xml:space="preserve">предоставления отсрочки и (или) рассрочки погашения задолженности за потребленные природный газ, электрическую и тепловую энергию </t>
  </si>
  <si>
    <t xml:space="preserve">возмещения части процентов за пользование банковскими кредитами </t>
  </si>
  <si>
    <t xml:space="preserve">по налогам и сборам в республиканский и местные бюджеты </t>
  </si>
  <si>
    <t>по платежам в Фонд социальной защиты населения</t>
  </si>
  <si>
    <t xml:space="preserve">по бюджетным ссудам и займам </t>
  </si>
  <si>
    <t xml:space="preserve">по таможенным платежам </t>
  </si>
  <si>
    <t xml:space="preserve">по кредитам банков </t>
  </si>
  <si>
    <t xml:space="preserve">по платежам за энергоресурсы </t>
  </si>
  <si>
    <t xml:space="preserve">по экономическим санкциям и пеням </t>
  </si>
  <si>
    <t xml:space="preserve">Выручка от реализации продукции, в том числе выручка, оплаченная: </t>
  </si>
  <si>
    <t>Себестоимость реализованной продукции, в т.ч.</t>
  </si>
  <si>
    <t>15.1</t>
  </si>
  <si>
    <t>в строительстве</t>
  </si>
  <si>
    <t>15.2</t>
  </si>
  <si>
    <r>
      <t>15-</t>
    </r>
    <r>
      <rPr>
        <sz val="8"/>
        <rFont val="Tahoma"/>
        <family val="2"/>
      </rPr>
      <t>1</t>
    </r>
  </si>
  <si>
    <t>Средства организации на отчетную дату, в том числе:</t>
  </si>
  <si>
    <t>29-1</t>
  </si>
  <si>
    <t>29-2</t>
  </si>
  <si>
    <t xml:space="preserve">в том числе в создание основных средств, участвующих в предпринимательской деятельности </t>
  </si>
  <si>
    <t>38.1</t>
  </si>
  <si>
    <t>38.2</t>
  </si>
  <si>
    <t>38.3</t>
  </si>
  <si>
    <t>38.4</t>
  </si>
  <si>
    <t>38.5</t>
  </si>
  <si>
    <t>38.6</t>
  </si>
  <si>
    <t>38.7</t>
  </si>
  <si>
    <t xml:space="preserve">из них кредиты иностранных банков </t>
  </si>
  <si>
    <t>кредиты банков</t>
  </si>
  <si>
    <t>38.7.1</t>
  </si>
  <si>
    <t>38.8</t>
  </si>
  <si>
    <t>38.9</t>
  </si>
  <si>
    <t xml:space="preserve">Объем полученной государственной поддержки, в том числе в виде: </t>
  </si>
  <si>
    <t>39.1</t>
  </si>
  <si>
    <t>39.2</t>
  </si>
  <si>
    <t>39.3</t>
  </si>
  <si>
    <t>39.4</t>
  </si>
  <si>
    <t>39.5</t>
  </si>
  <si>
    <t>39.6</t>
  </si>
  <si>
    <t>39.7</t>
  </si>
  <si>
    <t>39.8</t>
  </si>
  <si>
    <t>39.9</t>
  </si>
  <si>
    <t>39.10</t>
  </si>
  <si>
    <t>реструктуризации просроченной кредиторской задолженности по платежам, в том числе:</t>
  </si>
  <si>
    <t>39.10.1</t>
  </si>
  <si>
    <t>39.10.2</t>
  </si>
  <si>
    <t>39.10.3</t>
  </si>
  <si>
    <t>39.10.4</t>
  </si>
  <si>
    <t>39.10.5</t>
  </si>
  <si>
    <t>39.10.6</t>
  </si>
  <si>
    <t>39.10.7</t>
  </si>
  <si>
    <t>Предшествующий год (отчет)</t>
  </si>
  <si>
    <t>Текущий год (оценка)</t>
  </si>
  <si>
    <t>Очередной год (план)</t>
  </si>
  <si>
    <t>В том числе по кварталам (нарастающим итогом)</t>
  </si>
  <si>
    <t xml:space="preserve">I </t>
  </si>
  <si>
    <t>37.1</t>
  </si>
  <si>
    <t>1. Приводятся действующие цены на продукцию. Любые изменения отпускных цен должны быть обоснованы в примечаниях к таблице либо в текстовой части бизнес-плана развития.</t>
  </si>
  <si>
    <t>В том числе по кварталам</t>
  </si>
  <si>
    <t>Таблица 4</t>
  </si>
  <si>
    <t>Текущий год 
(оценка)</t>
  </si>
  <si>
    <t>экспорт</t>
  </si>
  <si>
    <t xml:space="preserve">Цена реализации единицы продукции </t>
  </si>
  <si>
    <t>2. При широком ассортименте продукции указываются средневзвешенные цены по укрупненным группам продукции. При этом приводится методика расчета и расчет средневзвешенных цен.</t>
  </si>
  <si>
    <t>3. Группировка по рынкам сбыта может производиться по регионам либо странам-экспортерам.</t>
  </si>
  <si>
    <t>Программа производства продукции</t>
  </si>
  <si>
    <t>Таблица 5</t>
  </si>
  <si>
    <t xml:space="preserve">II </t>
  </si>
  <si>
    <t>Темп роста к соответствующему периоду прошлого года</t>
  </si>
  <si>
    <t>Запасы готовой продукции на конец соответствующего периода к среднемесячному объему производства</t>
  </si>
  <si>
    <t>Норматив запасов готовой продукции на конец соответствующего периода к среднемесячному объему производства</t>
  </si>
  <si>
    <t>Программа реализации продукции</t>
  </si>
  <si>
    <t>Таблица 6</t>
  </si>
  <si>
    <t>Объем реализации продукции</t>
  </si>
  <si>
    <t xml:space="preserve">рублей </t>
  </si>
  <si>
    <t xml:space="preserve">Удельный вес реализуемой продукции по рынкам сбыта: </t>
  </si>
  <si>
    <t xml:space="preserve">внутренний рынок </t>
  </si>
  <si>
    <t xml:space="preserve">ближнее зарубежье </t>
  </si>
  <si>
    <t>Таблица 7</t>
  </si>
  <si>
    <t>Расчет материальных затрат</t>
  </si>
  <si>
    <t xml:space="preserve">Сырье, в том числе: </t>
  </si>
  <si>
    <t xml:space="preserve">экспорт, в том числе: </t>
  </si>
  <si>
    <t xml:space="preserve">Выручка от реализации продукции, в том числе оплаченная: </t>
  </si>
  <si>
    <t xml:space="preserve">Материалы, в том числе: </t>
  </si>
  <si>
    <t>материал 1</t>
  </si>
  <si>
    <t>материал 2</t>
  </si>
  <si>
    <t>материал n</t>
  </si>
  <si>
    <t xml:space="preserve">Топливно- энергетические ресурсы (ТЭР), в том числе: </t>
  </si>
  <si>
    <t xml:space="preserve">газ природный </t>
  </si>
  <si>
    <t xml:space="preserve">мазут </t>
  </si>
  <si>
    <t xml:space="preserve">тепловая энергия </t>
  </si>
  <si>
    <t xml:space="preserve">прочие ресурсы, приравненные к ТЭР </t>
  </si>
  <si>
    <t xml:space="preserve">Работы и услуги производственного характера </t>
  </si>
  <si>
    <t xml:space="preserve">Прочие материальные затраты </t>
  </si>
  <si>
    <t xml:space="preserve">Всего материальные затраты </t>
  </si>
  <si>
    <t>1000 м3</t>
  </si>
  <si>
    <t>1000 кВт/ч</t>
  </si>
  <si>
    <t>1000 кКал</t>
  </si>
  <si>
    <t>Примечание. В составе «Работы и услуги производственного характера» и «Прочие материальные затраты» указываются элементы затрат, имеющих наибольший удельный вес.</t>
  </si>
  <si>
    <t>Таблица 8</t>
  </si>
  <si>
    <t xml:space="preserve">Персонал, занятый в основной деятельности: </t>
  </si>
  <si>
    <t xml:space="preserve">основные рабочие </t>
  </si>
  <si>
    <t xml:space="preserve">рабочие вспомогательных производств </t>
  </si>
  <si>
    <t xml:space="preserve">руководители </t>
  </si>
  <si>
    <t xml:space="preserve">Итого </t>
  </si>
  <si>
    <t xml:space="preserve">Расходы на оплату труда, включаемые в соответствии с законодательством в затраты на производство и реализацию продукции </t>
  </si>
  <si>
    <t xml:space="preserve">Производительность труда (объем производства к среднесписочной численности работающих) </t>
  </si>
  <si>
    <t xml:space="preserve">Справочно: размер тарифной ставки 1-го разряда </t>
  </si>
  <si>
    <t xml:space="preserve">Темп роста производительности труда, % </t>
  </si>
  <si>
    <t xml:space="preserve">Первоначальная стоимость основных средств и нематериальных активов на начало периода </t>
  </si>
  <si>
    <t xml:space="preserve">в т.ч. машин и оборудования </t>
  </si>
  <si>
    <t xml:space="preserve">Стоимость основных средств и нематериальных активов, введенных в эксплуатацию за период </t>
  </si>
  <si>
    <t xml:space="preserve">Амортизационные отчисления за период </t>
  </si>
  <si>
    <t xml:space="preserve">Накопительные амортизационные отчисления на конец периода </t>
  </si>
  <si>
    <t xml:space="preserve">Остаточная стоимость на конец периода </t>
  </si>
  <si>
    <t>Таблица 9</t>
  </si>
  <si>
    <t xml:space="preserve">Материальные затраты – всего, в том числе:  </t>
  </si>
  <si>
    <t xml:space="preserve">сырье и материалы </t>
  </si>
  <si>
    <t xml:space="preserve">покупные комплектующие изделия и полуфабрикаты </t>
  </si>
  <si>
    <t xml:space="preserve">топливно-энергетические ресурсы </t>
  </si>
  <si>
    <t xml:space="preserve">работы и услуги производственного характера </t>
  </si>
  <si>
    <t xml:space="preserve">прочие материальные затраты </t>
  </si>
  <si>
    <t xml:space="preserve">Расходы на оплату труда </t>
  </si>
  <si>
    <t xml:space="preserve">Отчисления на социальные нужды </t>
  </si>
  <si>
    <t xml:space="preserve">Амортизация основных средств и нематериальных активов </t>
  </si>
  <si>
    <t xml:space="preserve">Расчет затрат на реализацию продукции
</t>
  </si>
  <si>
    <t>Прочие затраты – всего, в том числе:</t>
  </si>
  <si>
    <t>Примечание. В составе «Прочие затраты» кроме перечисленных указываются элементы затрат, имеющих наибольший удельный вес.</t>
  </si>
  <si>
    <t>Таблица 10</t>
  </si>
  <si>
    <t>Таблица 11</t>
  </si>
  <si>
    <t xml:space="preserve">Расчет прибыли
</t>
  </si>
  <si>
    <t xml:space="preserve">Налоги и сборы, включаемые в выручку от реализации продукции </t>
  </si>
  <si>
    <t xml:space="preserve">Выручка от реализации продукции (за вычетом налогов и сборов, включаемых в выручку) </t>
  </si>
  <si>
    <t xml:space="preserve">Справочно: государственная помощь на покрытие разницы в ценах и тарифах </t>
  </si>
  <si>
    <t xml:space="preserve">Себестоимость реализованной продукции </t>
  </si>
  <si>
    <t xml:space="preserve">Управленческие расходы </t>
  </si>
  <si>
    <t xml:space="preserve">Расходы на реализацию </t>
  </si>
  <si>
    <t xml:space="preserve">Прибыль (убыток) от реализации продукции </t>
  </si>
  <si>
    <t xml:space="preserve">Прибыль (убыток) от внереализационных доходов и расходов </t>
  </si>
  <si>
    <t xml:space="preserve">Прибыль (убыток) </t>
  </si>
  <si>
    <t xml:space="preserve">Налоги, сборы, платежи из прибыли </t>
  </si>
  <si>
    <t xml:space="preserve">Чистая прибыль (убыток) </t>
  </si>
  <si>
    <t xml:space="preserve">В том числе по направлениям использования: </t>
  </si>
  <si>
    <t xml:space="preserve">резервный фонд </t>
  </si>
  <si>
    <t xml:space="preserve">на цели накопления </t>
  </si>
  <si>
    <t xml:space="preserve">на цели потребления </t>
  </si>
  <si>
    <t xml:space="preserve">прочие (указать) </t>
  </si>
  <si>
    <t xml:space="preserve">остаток нераспределенной прибыли </t>
  </si>
  <si>
    <t xml:space="preserve">Справочно (из строки 13): сумма льготы по налогу на прибыль </t>
  </si>
  <si>
    <t xml:space="preserve">Чистый доход (чистая прибыль + амортизация) </t>
  </si>
  <si>
    <t xml:space="preserve">ПРИТОК ДЕНЕЖНЫХ СРЕДСТВ: </t>
  </si>
  <si>
    <t xml:space="preserve">Прирост кредиторской задолженности </t>
  </si>
  <si>
    <t xml:space="preserve">Государственное участие (указать) </t>
  </si>
  <si>
    <t xml:space="preserve">Долгосрочные кредиты, займы и другие привлеченные средства (указать) </t>
  </si>
  <si>
    <t xml:space="preserve">Существующие долгосрочные кредиты, займы и другие привлеченные средства по организации </t>
  </si>
  <si>
    <t xml:space="preserve">Краткосрочные кредиты, займы </t>
  </si>
  <si>
    <t xml:space="preserve">Прочие поступления (указать) </t>
  </si>
  <si>
    <t xml:space="preserve">ИТОГО ПРИТОК ДЕНЕЖНЫХ СРЕДСТВ </t>
  </si>
  <si>
    <t xml:space="preserve">ОТТОК ДЕНЕЖНЫХ СРЕДСТВ: </t>
  </si>
  <si>
    <t xml:space="preserve">Затраты на производство и реализацию продукции (за вычетом амортизации) </t>
  </si>
  <si>
    <t xml:space="preserve">Налоги, сборы и платежи, уплачиваемые из выручки </t>
  </si>
  <si>
    <t xml:space="preserve">Налоги, сборы и платежи, уплачиваемые из прибыли (доходов) </t>
  </si>
  <si>
    <t xml:space="preserve">Прирост оборотных активов </t>
  </si>
  <si>
    <t xml:space="preserve">Капитальные затраты </t>
  </si>
  <si>
    <t xml:space="preserve">Погашение основного долга по долгосрочным кредитам, займам </t>
  </si>
  <si>
    <t xml:space="preserve">Погашение процентов и прочих издержек по долгосрочным кредитам, займам </t>
  </si>
  <si>
    <t xml:space="preserve">Погашение прочих долгосрочных обязательств организации </t>
  </si>
  <si>
    <t xml:space="preserve">Погашение краткосрочных кредитов, займов </t>
  </si>
  <si>
    <t xml:space="preserve">Прочие расходы в деятельности организации </t>
  </si>
  <si>
    <t xml:space="preserve">ИТОГО ОТТОК ДЕНЕЖНЫХ СРЕДСТВ </t>
  </si>
  <si>
    <t xml:space="preserve">ИЗЛИШЕК (ДЕФИЦИТ) ДЕНЕЖНЫХ СРЕДСТВ </t>
  </si>
  <si>
    <t xml:space="preserve">НАКОПИТЕЛЬНЫЙ ОСТАТОК (ДЕФИЦИТ) ДЕНЕЖНЫХ СРЕДСТВ </t>
  </si>
  <si>
    <t>2.9</t>
  </si>
  <si>
    <t>2.10</t>
  </si>
  <si>
    <t>2.11</t>
  </si>
  <si>
    <t>2.12</t>
  </si>
  <si>
    <t>Таблица 12</t>
  </si>
  <si>
    <t xml:space="preserve">Очередной по кварталам </t>
  </si>
  <si>
    <t>Таблица 13</t>
  </si>
  <si>
    <t xml:space="preserve">незавершенное производство и полуфабрикаты </t>
  </si>
  <si>
    <t xml:space="preserve">готовая продукция и товары для реализации </t>
  </si>
  <si>
    <t xml:space="preserve">товары отгруженные </t>
  </si>
  <si>
    <t xml:space="preserve">прочие запасы и затраты </t>
  </si>
  <si>
    <t xml:space="preserve">Налоги по приобретенным ценностям </t>
  </si>
  <si>
    <t>Дебиторская задолженность</t>
  </si>
  <si>
    <t xml:space="preserve">Денежные средства </t>
  </si>
  <si>
    <t xml:space="preserve">Финансовые вложения </t>
  </si>
  <si>
    <t xml:space="preserve">Прочие оборотные активы </t>
  </si>
  <si>
    <t xml:space="preserve">Итого по разделу II </t>
  </si>
  <si>
    <t xml:space="preserve">БАЛАНС </t>
  </si>
  <si>
    <t xml:space="preserve">Капитал и резервы </t>
  </si>
  <si>
    <t xml:space="preserve">Уставный фонд </t>
  </si>
  <si>
    <t xml:space="preserve">Собственные акции (доли), выкупленные у акционеров (учредителей) </t>
  </si>
  <si>
    <t xml:space="preserve">Резервный фонд </t>
  </si>
  <si>
    <t xml:space="preserve">Добавочный фонд </t>
  </si>
  <si>
    <t xml:space="preserve">Прибыль (убыток) отчетного периода </t>
  </si>
  <si>
    <t xml:space="preserve">Нераспределенная прибыль (непокрытый убыток) </t>
  </si>
  <si>
    <t xml:space="preserve">Прочие источники (поступления) </t>
  </si>
  <si>
    <t xml:space="preserve">Итого по разделу III </t>
  </si>
  <si>
    <t xml:space="preserve">Обязательства </t>
  </si>
  <si>
    <t xml:space="preserve">Долгосрочные кредиты и займы </t>
  </si>
  <si>
    <t xml:space="preserve">Краткосрочные кредиты и займы </t>
  </si>
  <si>
    <t xml:space="preserve">перед покупателями и заказчиками </t>
  </si>
  <si>
    <t xml:space="preserve">по оплате труда и прочим расчетам с персоналом </t>
  </si>
  <si>
    <t xml:space="preserve">по налогам и сборам, по социальному страхованию и обеспечению </t>
  </si>
  <si>
    <t xml:space="preserve">прочая кредиторская задолженность </t>
  </si>
  <si>
    <t xml:space="preserve">Резервы предстоящих расходов </t>
  </si>
  <si>
    <t xml:space="preserve">Прочие виды обязательств </t>
  </si>
  <si>
    <t xml:space="preserve">Итого по разделу IV </t>
  </si>
  <si>
    <t>На начало текущего года</t>
  </si>
  <si>
    <t>На конец текущего года</t>
  </si>
  <si>
    <t>Очередной год (на конец квартала нарастающим итогом)</t>
  </si>
  <si>
    <t>сырье, материалы и другие активы</t>
  </si>
  <si>
    <t xml:space="preserve">перед поставщиками и подрядчиками </t>
  </si>
  <si>
    <t>Индекс инвестиций в основной капитал в сопоставимых ценах (очередной год в % к текущему году)</t>
  </si>
  <si>
    <t xml:space="preserve">I. Инвестиции в основной капитал </t>
  </si>
  <si>
    <t xml:space="preserve">в объекты производственного назначения </t>
  </si>
  <si>
    <t xml:space="preserve">из них строительно- монтажные работы </t>
  </si>
  <si>
    <t xml:space="preserve">оборудование </t>
  </si>
  <si>
    <t xml:space="preserve">прочие </t>
  </si>
  <si>
    <t xml:space="preserve">в объекты непроизводственного назначения </t>
  </si>
  <si>
    <t xml:space="preserve">II. Источники финансирования инвестиций в основной капитал </t>
  </si>
  <si>
    <t xml:space="preserve">прибыли </t>
  </si>
  <si>
    <t xml:space="preserve">амортизационных отчислений </t>
  </si>
  <si>
    <t xml:space="preserve">заемные средства других организаций </t>
  </si>
  <si>
    <t xml:space="preserve">кредиты банков </t>
  </si>
  <si>
    <t xml:space="preserve">иностранные кредиты </t>
  </si>
  <si>
    <t xml:space="preserve">иностранные источники (без учета иностранных кредитов) </t>
  </si>
  <si>
    <t xml:space="preserve">прочие привлеченные средства (указать) </t>
  </si>
  <si>
    <t xml:space="preserve">бюджетные средства - всего </t>
  </si>
  <si>
    <t xml:space="preserve">из них государственные целевые бюджетные фонды (указать) </t>
  </si>
  <si>
    <t>в том числе средства инновационных фондов</t>
  </si>
  <si>
    <t xml:space="preserve">прочие источники финансирования из средств республиканского бюджета (указать) </t>
  </si>
  <si>
    <t xml:space="preserve">средства местных бюджетов </t>
  </si>
  <si>
    <t xml:space="preserve">Всего по источникам финансирования инвестиций в основной капитал </t>
  </si>
  <si>
    <t xml:space="preserve">Из общего объема финансирования инвестиций в основной капитал: </t>
  </si>
  <si>
    <t xml:space="preserve">доля собственных средств </t>
  </si>
  <si>
    <t xml:space="preserve">доля заемных и привлеченных средств </t>
  </si>
  <si>
    <t xml:space="preserve">доля бюджетных средств </t>
  </si>
  <si>
    <t>3.5.1</t>
  </si>
  <si>
    <t>3.5.1.1</t>
  </si>
  <si>
    <t>3.5.2</t>
  </si>
  <si>
    <t>3.5.3</t>
  </si>
  <si>
    <t>Инвестиции в основной капитал - всего:                                     в том числе:</t>
  </si>
  <si>
    <t xml:space="preserve">Собственные средства организации - всего:                             в том числе направляемые за счет </t>
  </si>
  <si>
    <t>Заемные и привлеченные средства - всего                                   в том числе</t>
  </si>
  <si>
    <t>Таблица 14</t>
  </si>
  <si>
    <t>Инвестиции в основной капитал и источники финансирования</t>
  </si>
  <si>
    <t>Расчет потока денежных средств по организации</t>
  </si>
  <si>
    <t>Перечень инвестиционных проектов и источники их финансирования</t>
  </si>
  <si>
    <t>(млн. руб)</t>
  </si>
  <si>
    <t>Наименование инвестиционного проекта, цель реализации проекта</t>
  </si>
  <si>
    <t>Годы реализации</t>
  </si>
  <si>
    <t>Общие инвестицион- ные затраты по проекту</t>
  </si>
  <si>
    <t>Планируемый объем инвестиций на очередной год</t>
  </si>
  <si>
    <t>Информация о бизнес-плане инвеcтицион- ного проекта (наличие, необходимость разработки,
срок разработки)</t>
  </si>
  <si>
    <t>В том числе по источникам финансирования</t>
  </si>
  <si>
    <t>Собственные средства</t>
  </si>
  <si>
    <t>Заемные и привлеченные средства</t>
  </si>
  <si>
    <t>В том числе</t>
  </si>
  <si>
    <t>прибыль</t>
  </si>
  <si>
    <t>кредиты</t>
  </si>
  <si>
    <t>бюджетные средства</t>
  </si>
  <si>
    <t>иностранные источники (без учета иностранных кредитов)</t>
  </si>
  <si>
    <t>прочие</t>
  </si>
  <si>
    <t>всего</t>
  </si>
  <si>
    <t>в том числе иностранные</t>
  </si>
  <si>
    <t>Бизнес-план имеется</t>
  </si>
  <si>
    <t>Таблица 15</t>
  </si>
  <si>
    <t>2010-2011</t>
  </si>
  <si>
    <t>2009-2011</t>
  </si>
  <si>
    <t>амортизацион- ные отчисления</t>
  </si>
  <si>
    <t>Просроченная кредиторская задолженность, подлежащая реструктуризации в очередном году</t>
  </si>
  <si>
    <t>Таблица 16</t>
  </si>
  <si>
    <t>Задолженность</t>
  </si>
  <si>
    <t xml:space="preserve">Просроченная кредиторская задолженность, подлежащая реструктуризации, - всего, в том числе: </t>
  </si>
  <si>
    <t xml:space="preserve">по налогам и иным обязательным платежам в республиканский бюджет, включая государственные целевые бюджетные фонды </t>
  </si>
  <si>
    <t xml:space="preserve">по налогам и иным обязательным платежам в местные бюджеты </t>
  </si>
  <si>
    <t xml:space="preserve">по бюджетным займам и ссудам и уплате процентов по ним </t>
  </si>
  <si>
    <t xml:space="preserve">по кредитам банков, включая проценты по ним </t>
  </si>
  <si>
    <t xml:space="preserve">по санкциям, начисленным таможенными органами </t>
  </si>
  <si>
    <t xml:space="preserve">по обязательным страховым взносам и иным платежам в Фонд социальной защиты населения </t>
  </si>
  <si>
    <t xml:space="preserve">по санкциям, начисленным органами Фонда социальной защиты населения </t>
  </si>
  <si>
    <r>
      <rPr>
        <b/>
        <sz val="12"/>
        <rFont val="Tahoma"/>
        <family val="2"/>
      </rPr>
      <t xml:space="preserve">РЕКОМЕНДАЦИИ
по разработке бизнес-планов развития коммерческих организаций на год    </t>
    </r>
    <r>
      <rPr>
        <b/>
        <sz val="10"/>
        <rFont val="Tahoma"/>
        <family val="2"/>
      </rPr>
      <t xml:space="preserve">                                                                                                                                         </t>
    </r>
    <r>
      <rPr>
        <b/>
        <sz val="9"/>
        <rFont val="Tahoma"/>
        <family val="2"/>
      </rPr>
      <t xml:space="preserve">  (утверждены Постановлением Министерства экономики Республики Беларусь от 30.10.2006 № 186)</t>
    </r>
  </si>
  <si>
    <t>1. Рекомендации по разработке бизнес-планов развития коммерческих организаций на год (далее – Рекомендации) устанавливают основные подходы к составлению бизнес-планов развития на год государственных коммерческих организаций, негосударственных коммерческих организаций, акции (доли) которых принадлежат Республике Беларусь (ее административно-территориальным единицам), переданы в управление органам государственного управления, иным государственным организациям, подчиненным Правительству Республики Беларусь (далее – коммерческие организации), выделяют ключевые этапы и последовательность проведения исследований, определяют единые подходы к составу, содержанию и оформлению указанных бизнес-планов развития, представляемых в соответствии с действующим законодательством на рассмотрение органам государственного управления, иным государственным организациям, подчиненным Правительству Республики Беларусь (далее – орган управления).</t>
  </si>
  <si>
    <t xml:space="preserve">   Настоящие Рекомендации предназначены для обеспечения методологического и методического единства при разработке бизнес-планов развития коммерческих организаций на год (далее – бизнес-план развития) отраслей народного хозяйства Республики Беларусь с учетом их взаимосвязи и взаимодействия в общей системе прогнозирования социально-экономического развития Республики Беларусь на очередной год.</t>
  </si>
  <si>
    <t>2. Бизнес-план развития разрабатывается коммерческой организацией (с привлечением, при необходимости, специалистов банков, иных юридических лиц и индивидуальных предпринимателей) для обоснования возможности обеспечения сбалансированности основных экономических и финансовых показателей ее деятельности на очередной календарный год и служит конкретным планом по мобилизации всех видов ресурсов и реализации организационно-хозяйственных мероприятий, направленных на достижение целей и задач, установленных прогнозом развития коммерческой организации на пять лет в увязке с направлениями и параметрами, определенными прогнозом социально-экономического развития Республики Беларусь на очередной год и программой социально-экономического развития Республики Беларусь на очередные пять лет.</t>
  </si>
  <si>
    <t>3. Бизнес-план развития базируется на анализе текущего состояния коммерческой организации, основных факторов экономического роста и оценке их влияния на развитие коммерческой организации и развитие отрасли народного хозяйства в прогнозном периоде. При анализе особое внимание уделяется выявлению положительных тенденций развития организации, а также установлению причин, негативно влияющих на результативность производства товаров, продукции, работ, услуг (далее – продукция).</t>
  </si>
  <si>
    <t>4. Бизнес-план развития включает:</t>
  </si>
  <si>
    <t>оценку текущего состояния коммерческой организации с определением закономерностей и тенденций ее развития во взаимосвязи с тенденциями и приоритетами развития отрасли народного хозяйства;</t>
  </si>
  <si>
    <t>обоснование целей и задач, важнейших направлений экономического развития коммерческой организации на очередной год;</t>
  </si>
  <si>
    <t>определение внутренних и внешних факторов и условий эффективного развития коммерческой организации;</t>
  </si>
  <si>
    <t>установление конкретных параметров и приоритетных направлений развития коммерческой организации на очередной год;</t>
  </si>
  <si>
    <t>определение и описание конкретных мероприятий, обеспечивающих достижение целевых параметров развития коммерческой организации.</t>
  </si>
  <si>
    <t>5. Основанием для разработки бизнес-плана развития является приказ руководителя коммерческой организации, которым определяются:</t>
  </si>
  <si>
    <t>ответственные за разработку бизнес-плана развития, достоверность используемых в расчетах данных, информирование органа управления о ходе разработки и выполнения бизнес-плана развития, своевременность внесения в него необходимых изменений и дополнений;</t>
  </si>
  <si>
    <t>механизм взаимодействия между структурными подразделениями коммерческой организации при разработке бизнес-плана развития, анализе хода его выполнения и внесении в него необходимых изменений и дополнений;</t>
  </si>
  <si>
    <t>необходимость привлечения к разработке бизнес-плана развития иных юридических лиц, индивидуальных предпринимателей с указанием основания их привлечения;</t>
  </si>
  <si>
    <t>сроки разработки.</t>
  </si>
  <si>
    <t>Рекомендуется создание рабочей группы из числа руководителей, специалистов коммерческой организации с предоставлением определенных полномочий, способствующих подготовке взаимоувязанных исходных данных.</t>
  </si>
  <si>
    <t>6. Общие подходы к подготовке бизнес-плана развития:</t>
  </si>
  <si>
    <t>бизнес-план развития составляется с учетом специфики текущей (операционной), инвестиционной и финансовой деятельности коммерческой организации;</t>
  </si>
  <si>
    <t>каждый раздел формируется на основании достоверных исходных данных, подтвержденных исследованиями и оформленных соответствующими документами;</t>
  </si>
  <si>
    <t>отдельными приложениями к бизнес-плану развития оформляются документы, подтверждающие исходные и другие данные, используемые в бизнес-плане развития (копии учредительных и отчетных документов, материалов аудиторской проверки и другие документы);</t>
  </si>
  <si>
    <t>исходные и выходные данные, заложенные в бизнес-плане развития, должны быть идентичными на всех этапах его рассмотрения в органах управления;</t>
  </si>
  <si>
    <t>шаг отображения информации в таблицах бизнес-плана развития, содержащих финансово-экономические расчеты, принимается равным одному кварталу, информация приводится нарастающим итогом (первый квартал, первое полугодие, девять месяцев, год);</t>
  </si>
  <si>
    <t>расчеты бизнес-плана развития проводятся в белорусских рублях (в действующих ценах).</t>
  </si>
  <si>
    <t>7. Бизнес-планы развития разрабатываются с учетом особенностей и специфики отраслей народного хозяйства в соответствии с отраслевыми рекомендациями по разработке бизнес-планов развития коммерческих организаций на год.</t>
  </si>
  <si>
    <t>В бизнес-планах развития указываются руководители и структурные подразделения коммерческих организаций, ответственные за достижение доведенных и контролируемых органами управления показателей деятельности этих организаций.</t>
  </si>
  <si>
    <t>Глава 2 СОСТАВ БИЗНЕС-ПЛАНА РАЗВИТИЯ</t>
  </si>
  <si>
    <t>8. В состав бизнес-плана развития входят: титульный лист, содержание, описательная часть бизнес-плана развития, приложения, справочные и иные материалы, подтверждающие исходные данные.</t>
  </si>
  <si>
    <t>9. На титульном листе указывается сокращенное и полное название коммерческой организации, организации-разработчика бизнес-плана (при необходимости), утверждающие подписи руководителей коммерческой организации и организации-разработчика, заверенные печатью, согласующая подпись руководителя (его заместителя) органа управления (структурного подразделения органа управления), заверенная печатью, дата утверждения и дата согласования бизнес-плана развития, требования конфиденциальности документа.</t>
  </si>
  <si>
    <t>10. В содержании указываются названия основных разделов и подразделов бизнес-плана развития, его приложений, а также даются ссылки на страницы.</t>
  </si>
  <si>
    <t>11. Бизнес-план развития состоит из следующих основных разделов:</t>
  </si>
  <si>
    <t>«Описание продукции. Анализ рынков сбыта. Стратегия маркетинга»;</t>
  </si>
  <si>
    <t>«Инвестиционный и инновационный план»;</t>
  </si>
  <si>
    <t>«Энергосбережение»;</t>
  </si>
  <si>
    <t>«Показатели эффективности деятельности организации».</t>
  </si>
  <si>
    <t>С учетом отраслевой специфики и особенностей финансово-хозяйственной деятельности коммерческой организации описательная часть может быть дополнена другими разделами по решению соответствующего органа управления.</t>
  </si>
  <si>
    <t>12. Резюме отражает основные цели, задачи и важнейшие направления экономического развития коммерческой организации на очередной год. В данном разделе в сжатой и доступной форме излагается суть стратегии развития коммерческой организации на очередной год. Целесообразно привести информацию о новых направлениях развития коммерческой организации. Раздел «Резюме» составляется на завершающем этапе разработки бизнес-плана развития, когда имеется полная ясность по остальным разделам.</t>
  </si>
  <si>
    <t>13. В разделе «Характеристика организации и стратегия ее развития» приводится краткое описание отрасли и определяются место и роль в ней коммерческой организации. Даются характеристики формы собственности и указания на основных собственников.</t>
  </si>
  <si>
    <t>14. В разделе «Описание продукции. Анализ рынка. Стратегия маркетинга» приводятся данные о продукции, рынках сбыта и стратегии маркетинга коммерческой организации. При описании продукции кратко излагаются общие характеристики выпускаемой и намеченной к освоению в плановом периоде продукции (сфера применения, потребительские свойства, основные технические требования и параметры, наличие патентов, лицензий, сертификатов). Отдельно приводится план мероприятий по повышению конкурентоспособности выпускаемой продукции, ее усовершенствованию, разработке новых видов (модификаций) продукции. Особое внимание уделяется мерам по внедрению систем управления качеством, соответствующих международным стандартам ИСО 9000 либо систем управления безопасностью пищевых продуктов (НАССР).</t>
  </si>
  <si>
    <t>общую характеристику как внутреннего, так и внешнего рынков, на которых планируется сбыт продукции, осуществление сегментирования рынков, оценку их емкости, определение доли коммерческой организации на соответствующих сегментах рынков, анализ динамики развития рынков за последние 2 года и ожидаемых тенденций их изменения, основных факторов, влияющих на рынки;</t>
  </si>
  <si>
    <t>перечень основных конкурентов-производителей аналогичной продукции, оценку занимаемой конкурентами доли рынка, определение преимуществ коммерческой организации перед конкурентами, сравнительный анализ уровня цен на продукцию коммерческой организации и конкурентов.</t>
  </si>
  <si>
    <t>15. Раздел «Производственный план» содержит характеристику имеющихся основных производственных фондов, загрузку производственных мощностей, анализ соответствия существующих производственных мощностей объемам производственной программы в планируемом периоде, обоснование потребности в дополнительном оборудовании, выбора поставщиков оборудования и другие мероприятия.</t>
  </si>
  <si>
    <t>16. В разделе «Организационный план» приводится описание организационно-штатной структуры коммерческой организации, ее кадровой политики, списочной численности работников, в том числе производственного и административно-обслуживающего персонала, планируемых фонда оплаты труда и среднемесячной заработной платы работников, в том числе производственного персонала. Отдельно отражаются планируемые организационные мероприятия по выбору рациональной системы управления производством, персоналом, снабжением, сбытом и организацией в целом. Раскрывается комплекс мер по стимулированию труда специалистов, их переподготовке и обучению, подбору и расстановке кадров. При необходимости обосновывается потребность в проведении реорганизации (слияние, присоединение, разделение, выделение, преобразование).</t>
  </si>
  <si>
    <t>17. В разделе «Инвестиционный и инновационный план» приводятся: краткая характеристика инвестиционных проектов, реализация которых будет продолжена или начата в планируемом периоде, результаты реализации проекта (выпуск новой продукции, повышение качества и конкурентоспособности выпускаемой продукции, увеличение объемов производства, улучшение условий труда, снижение энерго- и материалоемкости продукции, замена активной части основных производственных фондов, внедрение новых и высоких технологий и иные результаты), описание основных средств, планируемых к приобретению. В случае необходимости разработки бизнес-плана инвестиционного проекта в соответствии с действующим законодательством приводится информация о наличии такого бизнес-плана и принятых решениях по нему. По реализуемым (намеченным к реализации инвестиционным проектам) указывается взаимосвязь с существующими приоритетами развития отрасли, включая участие в государственных и межгосударственных инвестиционных программах. Отражаются направления прикладных исследований и разработок, планируемые результаты инновационной деятельности коммерческой организации.</t>
  </si>
  <si>
    <t>17[1]. В разделе «Энергосбережение» анализируются данные об объемах и структуре потребления организацией топливно-энергетических ресурсов в планируемом периоде, удельный вес указанных затрат в себестоимости продукции, обосновывается возможность обеспечения выполнения доведенного организации целевого показателя по энергосбережению. По результатам анализа разрабатывается план мероприятий по энергосбережению, реализация которого позволит снизить энергоемкость выпускаемой продукции, максимально использовать местные виды топлива, включая нетрадиционные и возобновляемые источники энергии и вторичные энергоресурсы. При этом указываются сроки реализации мероприятий, объемы капиталовложений (с указанием источников финансирования) и планируемый экономический эффект от экономии топливно-энергетических ресурсов.</t>
  </si>
  <si>
    <t>внедрение новых энергоэффективных технологий, оборудования, технологических процессов и повышение эффективности действующих;</t>
  </si>
  <si>
    <t>внедрение когенерационных установок для совместной выработки тепловой, электрической энергии и холода на действующем энергетическом оборудовании;</t>
  </si>
  <si>
    <t>децентрализация теплоснабжения с ликвидацией крупных котельных и протяженных тепловых сетей с установкой локальных источников тепла в центре нагрузок;</t>
  </si>
  <si>
    <t>передача тепловых нагрузок на ТЭЦ от ведомственных котельных;</t>
  </si>
  <si>
    <t>преобразование котельных в мини-ТЭЦ;</t>
  </si>
  <si>
    <t>использование местных, нетрадиционных возобновляемых источников энергии (биогаз, ветер, ГЭС, геотермальные воды, солнечная энергия, вторичные энергоресурсы);</t>
  </si>
  <si>
    <t>создание производственной инфраструктуры по обеспечению источников энергии древесным топливом;</t>
  </si>
  <si>
    <t>внедрение энергосберегающих осветительных приборов и доведение теплотехнических характеристик зданий и сооружений до нормативных значений.</t>
  </si>
  <si>
    <t>18. Целью раздела «Прогнозирование финансово-хозяйственной деятельности» является обоснование оптимального варианта организации производства, позволяющего получить наилучший финансовый результат. Назначение финансового планирования состоит в определении на предстоящий период величины источников поступлений доходов, сумм расходов и отчислений, сбалансирование, а также активное воздействие на выработку реальной стратегии бизнеса на основе глубокого анализа внешних и внутренних факторов, влияющих на его развитие и сокращение длительности оборота капитала.</t>
  </si>
  <si>
    <t>19. Убыточные организации, планирующие реструктуризацию кредиторской задолженности, включают в бизнес-план развития раздел «Реструктуризация кредиторской задолженности». В данном разделе указываются виды кредиторской задолженности, обоснования необходимости ее реструктуризации. В бизнес-плане развития отдельно приводятся расчеты прогнозируемой деятельности коммерческой организации на период реструктуризации кредиторской задолженности при условии реструктуризации задолженности и без ее проведения.</t>
  </si>
  <si>
    <t>20. При подготовке раздела «Показатели эффективности деятельности организации» необходимо использовать комплексную систему показателей, включающую основные финансовые показатели работы коммерческой организации (объем производства продукции, выручка от реализации продукции, себестоимость реализованной продукции, прибыль от реализации продукции, чистая прибыль, сумма просроченной кредиторской и дебиторской задолженности на конец соответствующего планируемого периода, ее удельный вес в общей сумме соответственно кредиторской или дебиторской задолженности, запасы готовой продукции на конец планируемого периода к среднемесячному объему производства промышленной продукции, уровень рентабельности реализованной продукции, уровень рентабельности продаж), а также показатели, характеризующие финансовое состояние и платежеспособность коммерческой организации (коэффициент текущей ликвидности, коэффициент обеспеченности собственными оборотными средствами, коэффициент обеспеченности финансовых обязательств активами).</t>
  </si>
  <si>
    <t>21. Приведенные в описательной части бизнес-плана развития показатели подтверждаются соответствующими финансово-экономическими расчетами, оформляемыми приложениями к бизнес-плану развития.</t>
  </si>
  <si>
    <t xml:space="preserve">  В сжатой форме представляются основные достижения и проблемы в деятельности коммерческой организации за последние 3–5 лет, приводится анализ финансово-хозяйственной деятельности коммерческой организации за три года, предшествующих планируемому.</t>
  </si>
  <si>
    <t xml:space="preserve">  Анализ рынков сбыта должен включать:</t>
  </si>
  <si>
    <t xml:space="preserve">  Отдельно указываются основные показатели внешнеэкономической деятельности: объемы производства и экспорта продукции, импорт, валютные поступления, сокращения бартерных операций во внешнеэкономической деятельности. Приводятся данные о наличии запасов готовой продукции на складе и планируемых мероприятиях по приведению их уровня в соответствие с установленным нормативом.</t>
  </si>
  <si>
    <t xml:space="preserve">  При обосновании стратегии маркетинга необходимо указать направленность стратегии сбыта продукции, тактику реализации продукции на конкретных сегментах рынка, политику и планируемые мероприятия по послепродажному и гарантийному обслуживанию. Кроме того, следует произвести расчет и обоснование цен на продукцию с учетом конъюнктуры рынка, разработать план мероприятий по продвижению продукции на внутреннем и внешних рынках, включающий меры по созданию (развитию, использованию) объектов товаропроводящей сети за пределами Республики Беларусь, проведению маркетинговых, рекламных и выставочно-ярмарочных мероприятий.</t>
  </si>
  <si>
    <t xml:space="preserve">  При формировании инновационного плана коммерческой организации указываются сведения о планируемых (выполняемых) опытно-конструкторских, опытно-технологических и, при необходимости, научно-исследовательских работах (сроки выполнения, ожидаемые результаты, источники финансирования), приводятся мероприятия по повышению инновационной активности коммерческой организации, в том числе по развитию изобретательской и рационализаторской деятельности, экономическому стимулированию инноваторов. Инновационное развитие коммерческой организации может характеризоваться следующими основными показателями: удельный вес новой продукции в объеме промышленного производства, доля сертифицированной продукции в объеме промышленного производства, степень износа активной части основных промышленно-производственных средств, доля инновационной продукции в объеме промышленного производства, создание и сертификация систем менеджмента качества, доля затрат на оборудование, инструмент и инвентарь в инвестициях в основной капитал.</t>
  </si>
  <si>
    <t xml:space="preserve">  Важным моментом в этом разделе является определение и обоснование источников финансирования всех намеченных инвестиционных мероприятий. При привлечении в качестве источников финансирования кредитов банков, мер государственной поддержки указываются имеющиеся кредитные соглашения, решения органов государственного управления, Правительства Республики Беларусь, Президента Республики Беларусь.</t>
  </si>
  <si>
    <t xml:space="preserve">  План мероприятий по энергосбережению может включать следующие мероприятия:</t>
  </si>
  <si>
    <t xml:space="preserve">  Финансовый план включает расчеты и обоснования: баланс доходов и расходов, расчет прибыли от реализации продукции, чистой прибыли и направлений ее использования, расчет потока денежных средств. В этом разделе также освещаются вопросы имущественной и организационно-правовой реструктуризации, если в планируемом периоде намечается изменение формы собственности либо доли собственников в совместном капитале коммерческой организации.</t>
  </si>
  <si>
    <t xml:space="preserve">  В данном разделе устанавливаются целевые показатели, по которым определяется выполнение либо невыполнение бизнес-плана развития. К таким показателям относятся выручка от реализации продукции и уровень рентабельности реализованной продукции или уровень рентабельности продаж. С учетом отраслевых особенностей состав целевых показателей, по которым определяется выполнение бизнес-плана развития, может быть дополнен другими показателями по решению соответствующего органа управления.</t>
  </si>
  <si>
    <t xml:space="preserve">  Невыполнение любого из установленных целевых показателей означает невыполнение в целом бизнес-плана развития за соответствующий отчетный период.</t>
  </si>
  <si>
    <t xml:space="preserve">  При наличии у коммерческой организации обособленного подразделения, имеющего самостоятельный баланс и не разрабатывающего отдельный бизнес-план развития, в бизнес-план развития коммерческой организации включаются задания для обособленного подразделения по целевым показателям (нарастающим итогом за первый квартал, первое полугодие, девять месяцев, год), состав которых установлен для коммерческой организации.</t>
  </si>
  <si>
    <t>Глава 4 СОСТАВ ОСНОВНЫХ ПОКАЗАТЕЛЕЙ БИЗНЕС-ПЛАНА РАЗВИТИЯ</t>
  </si>
  <si>
    <t>22. Состав основных показателей бизнес-плана развития коммерческой организации определяется основными показателями социально-экономического развития Республики Беларусь на очередной год и показателями, доводимыми и контролируемыми в установленном порядке органами управления.</t>
  </si>
  <si>
    <t>23. Бизнес-план развития коммерческой организации включает следующие основные показатели (нарастающим итогом за первый квартал, первое полугодие, девять месяцев, год):</t>
  </si>
  <si>
    <t>объем производства продукции;</t>
  </si>
  <si>
    <t>индекс объема производства продукции;</t>
  </si>
  <si>
    <t>запасы готовой продукции на конец отчетного периода к среднемесячному объему производства промышленной продукции;</t>
  </si>
  <si>
    <t>удельный вес новой продукции в объеме промышленного производства;</t>
  </si>
  <si>
    <t>доля сертифицированной продукции в объеме промышленного производства;</t>
  </si>
  <si>
    <t>выручка от реализации продукции (в том числе выручка, оплаченная денежными средствами, неденежными средствами);</t>
  </si>
  <si>
    <t>индекс выручки от реализации продукции;</t>
  </si>
  <si>
    <t>объем экспорта;</t>
  </si>
  <si>
    <t>удельный вес экспорта в объеме реализованной продукции;</t>
  </si>
  <si>
    <t>объем импорта;</t>
  </si>
  <si>
    <t>себестоимость реализованной продукции (в том числе материальные затраты, расходы на оплату труда, отчисления на социальные нужды, амортизация основных средств и нематериальных активов, прочие затраты);</t>
  </si>
  <si>
    <t>индекс себестоимости реализованной продукции;</t>
  </si>
  <si>
    <t>индекс доли материальных затрат в затратах на производство продукции по основному виду деятельности;</t>
  </si>
  <si>
    <t>индекс себестоимости реализованной продукции на 1000 рублей реализованной продукции;</t>
  </si>
  <si>
    <t>снижение материалоемкости произведенной продукции по основному виду деятельности в промышленности, в строительстве;</t>
  </si>
  <si>
    <t>целевой показатель по энергосбережению;</t>
  </si>
  <si>
    <t>прибыль от реализации продукции;</t>
  </si>
  <si>
    <t>уровень рентабельности продаж;</t>
  </si>
  <si>
    <t>уровень рентабельности реализованной продукции;</t>
  </si>
  <si>
    <t>сальдо операционных доходов и расходов;</t>
  </si>
  <si>
    <t>сальдо внереализационных доходов и расходов;</t>
  </si>
  <si>
    <t>прибыль до налогообложения;</t>
  </si>
  <si>
    <t>чистая прибыль;</t>
  </si>
  <si>
    <t>использование прибыли по направлениям;</t>
  </si>
  <si>
    <t>остаток нераспределенной прибыли;</t>
  </si>
  <si>
    <t>сумма просроченной кредиторской задолженности на конец отчетного периода;</t>
  </si>
  <si>
    <t>удельный вес просроченной кредиторской задолженности в общей сумме кредиторской задолженности;</t>
  </si>
  <si>
    <t>сумма просроченной дебиторской задолженности на конец отчетного периода;</t>
  </si>
  <si>
    <t>удельный вес просроченной дебиторской задолженности в общей сумме дебиторской задолженности;</t>
  </si>
  <si>
    <t>средства организации на отчетную дату (в том числе оборотные активы, внеоборотные активы);</t>
  </si>
  <si>
    <t>списочная численность работников в среднем за год, предшествующий планируемому году;</t>
  </si>
  <si>
    <t>списочная численность работников в планируемом периоде;</t>
  </si>
  <si>
    <t>размер тарифной ставки 1-го разряда;</t>
  </si>
  <si>
    <t>среднемесячная заработная плата на 1 работающего;</t>
  </si>
  <si>
    <t>индекс производительности труда к соответствующему периоду предыдущего года;</t>
  </si>
  <si>
    <t>коэффициент обеспеченности собственными оборотными средствами на планируемый период;</t>
  </si>
  <si>
    <t>коэффициент текущей ликвидности на планируемый период;</t>
  </si>
  <si>
    <t>коэффициент обеспеченности финансовых обязательств активами на планируемый период;</t>
  </si>
  <si>
    <t>инвестиции в основной капитал (в том числе в создание основных средств, участвующих в предпринимательской деятельности);</t>
  </si>
  <si>
    <t>источники инвестиций в основной капитал (собственные средства, заемные средства, республиканский бюджет, местные бюджеты, внебюджетные фонды, иностранные источники (без кредитов иностранных банков), кредиты банков, из них кредиты иностранных банков, средства населения, прочие источники);</t>
  </si>
  <si>
    <t>объем полученной государственной поддержки (в том числе в виде предоставления отсрочки и (или) рассрочки уплаты налогов, сборов, таможенных платежей и пени, налогового кредита, установления нормативного распределения выручки; предоставления бюджетных субсидий и (или) средств на финансирование капитальных вложений, предоставления бюджетного займа, бюджетной ссуды, предоставления гарантий Правительства Республики Беларусь, облисполкомов (Мингорисполкома) по кредитам, выдаваемым банками Республики Беларусь, предоставления гарантий Правительства Республики Беларусь по внешним государственным займам (кредитам), понижения цен (тарифов) на природный газ, электрическую и тепловую энергию, бензин и дизельное топливо, предоставления отсрочки и (или) рассрочки погашения задолженности за потребленные природный газ, электрическую и тепловую энергию, возмещения части процентов за пользование банковскими кредитами, реструктуризации просроченной кредиторской задолженности (в том числе по налогам и сборам в республиканский и местные бюджеты, по платежам в Фонд социальной защиты населения, по бюджетным ссудам и займам, по таможенным платежам, по кредитам банков, по платежам за энергоресурсы, по экономическим санкциям и пеням).</t>
  </si>
  <si>
    <t>24. С учетом отраслевых особенностей состав показателей бизнес-плана развития коммерческой организации может быть дополнен другими показателями по решению соответствующего органа управления.</t>
  </si>
  <si>
    <t>24[1]. Коммерческие организации, в отношении которых принято решение об оказании государственной поддержки, предусматривают в бизнес-плане развития задания по показателям, достижение которых является условием оказания государственной поддержки, на уровне не ниже определенного в соответствующих нормативных правовых актах. Значения данных показателей указываются в бизнес-плане как в натуральном или стоимостном выражении, так и в виде соответствующих индексов роста.</t>
  </si>
  <si>
    <t>25. Расчеты бизнес-плана развития оформляются по макетам таблиц согласно приложению к настоящим Рекомендациям. Состав таблиц может быть дополнен с учетом отраслевых особенностей по решению соответствующего органа управления.</t>
  </si>
  <si>
    <t>наименование коммерческой организации</t>
  </si>
  <si>
    <t>Наименование организации (индивидуального предпринимателя)</t>
  </si>
  <si>
    <t>ПАСПОРТ КОММЕРЧЕСКОЙ ОРГАНИЗАЦИИ</t>
  </si>
  <si>
    <t>Полное наименование коммерческой организации</t>
  </si>
  <si>
    <t>Сокращенное наименование коммерческой организации</t>
  </si>
  <si>
    <t>Учредители коммерческой организации</t>
  </si>
  <si>
    <t>Общества, в которых коммерческая организация является учредителем, акционером:</t>
  </si>
  <si>
    <t>Стаж работы в организации</t>
  </si>
  <si>
    <t>Титульный лист</t>
  </si>
  <si>
    <t>Сведения о разработчике бизнес-плана</t>
  </si>
  <si>
    <t>Паспорт организации</t>
  </si>
  <si>
    <t>т.3 Основные показатели развития коммерческой организации на очередной год</t>
  </si>
  <si>
    <t>т.1 Доведенные показатели развития коммерческой организации на очередной год</t>
  </si>
  <si>
    <t>т.2 Перечень мероприятий, направленных на достижение основных показателей развития коммерческой организации на очередной год</t>
  </si>
  <si>
    <t>т.4 Прогнозируемые цены на продукцию</t>
  </si>
  <si>
    <t>т.5 Программа производства продукции</t>
  </si>
  <si>
    <t>т.6 Программа реализации продукции</t>
  </si>
  <si>
    <t>т.7 Расчет материальных затрат</t>
  </si>
  <si>
    <t>т.8 Расчет потребности в трудовых ресурсах и расходов на оплату труда работников</t>
  </si>
  <si>
    <t>т.9 Расчет амортизационных отчислений</t>
  </si>
  <si>
    <t>т.10 Расчет затрат на реализацию продукции</t>
  </si>
  <si>
    <t xml:space="preserve">т.11 Расчет прибыли
</t>
  </si>
  <si>
    <t>т.12 Расчет потока денежных средств по организации</t>
  </si>
  <si>
    <t>т.13 Проектно-балансовая ведомость по организации</t>
  </si>
  <si>
    <t>т.14 Инвестиции в основной капитал и источники финансирования</t>
  </si>
  <si>
    <t>т.15 Перечень инвестиционных проектов и источники их финансирования</t>
  </si>
  <si>
    <t>т.16 Просроченная кредиторская задолженность, подлежащая реструктуризации в очередном году</t>
  </si>
  <si>
    <t xml:space="preserve">РЕКОМЕНДАЦИИ по разработке бизнес-планов развития коммерческих организаций на год </t>
  </si>
  <si>
    <t>Перейти к главе:</t>
  </si>
  <si>
    <t>вверх</t>
  </si>
  <si>
    <t>Глава 3 СОДЕРЖАНИЕ ОСНОВНЫХ РАЗДЕЛОВ БИЗНЕС-ПЛАНА РАЗВИТИЯ</t>
  </si>
  <si>
    <t>Наименование показателя</t>
  </si>
  <si>
    <t>Единица измерения</t>
  </si>
  <si>
    <t>человек</t>
  </si>
  <si>
    <t>%</t>
  </si>
  <si>
    <t>№
п/п</t>
  </si>
  <si>
    <t>1.1</t>
  </si>
  <si>
    <t>1.2</t>
  </si>
  <si>
    <t>1.3</t>
  </si>
  <si>
    <t>внутренний рынок</t>
  </si>
  <si>
    <t>продукция n</t>
  </si>
  <si>
    <t>расходы на оплату труда</t>
  </si>
  <si>
    <t>2</t>
  </si>
  <si>
    <t>3</t>
  </si>
  <si>
    <t>4</t>
  </si>
  <si>
    <t>5</t>
  </si>
  <si>
    <t>6</t>
  </si>
  <si>
    <t>7</t>
  </si>
  <si>
    <t>8</t>
  </si>
  <si>
    <t>9</t>
  </si>
  <si>
    <t>6.1</t>
  </si>
  <si>
    <t>6.2</t>
  </si>
  <si>
    <t>3.1</t>
  </si>
  <si>
    <t>3.2</t>
  </si>
  <si>
    <t>5.1</t>
  </si>
  <si>
    <t>1</t>
  </si>
  <si>
    <t>3.3</t>
  </si>
  <si>
    <t>х</t>
  </si>
  <si>
    <t>Синий цвет цифр обозначает, что заполнение данных ячеек происходит автоматически.</t>
  </si>
  <si>
    <t xml:space="preserve">Наименование показателей </t>
  </si>
  <si>
    <t xml:space="preserve">Выручка от реализации продукции </t>
  </si>
  <si>
    <t>10</t>
  </si>
  <si>
    <t>11</t>
  </si>
  <si>
    <t>11.1</t>
  </si>
  <si>
    <t>11.2</t>
  </si>
  <si>
    <t>11.3</t>
  </si>
  <si>
    <t>11.4</t>
  </si>
  <si>
    <t>11.5</t>
  </si>
  <si>
    <t xml:space="preserve">дальнее зарубежье </t>
  </si>
  <si>
    <t>12</t>
  </si>
  <si>
    <t>13</t>
  </si>
  <si>
    <t>14</t>
  </si>
  <si>
    <t>15</t>
  </si>
  <si>
    <t>16</t>
  </si>
  <si>
    <t>17</t>
  </si>
  <si>
    <t>18</t>
  </si>
  <si>
    <t>19</t>
  </si>
  <si>
    <t xml:space="preserve">Коэффициент текущей ликвидности </t>
  </si>
  <si>
    <t xml:space="preserve">Коэффициент обеспеченности собственными оборотными средствами </t>
  </si>
  <si>
    <t xml:space="preserve">Коэффициент обеспеченности финансовых обязательств активами </t>
  </si>
  <si>
    <t>шт.</t>
  </si>
  <si>
    <t>Прогнозируемые цены на продукцию</t>
  </si>
  <si>
    <t>Перечень продукции, рынков сбыта</t>
  </si>
  <si>
    <t>…</t>
  </si>
  <si>
    <t>Примечания:</t>
  </si>
  <si>
    <t>Использование производственных мощностей</t>
  </si>
  <si>
    <t>….</t>
  </si>
  <si>
    <t>Объем производства продукции</t>
  </si>
  <si>
    <t>……</t>
  </si>
  <si>
    <t>продукция А</t>
  </si>
  <si>
    <t>продукция Б</t>
  </si>
  <si>
    <t>цена</t>
  </si>
  <si>
    <t>количество</t>
  </si>
  <si>
    <t>стоимость</t>
  </si>
  <si>
    <t>сырье 1</t>
  </si>
  <si>
    <t>т</t>
  </si>
  <si>
    <t>сырье 2</t>
  </si>
  <si>
    <t>сырье n</t>
  </si>
  <si>
    <t>изделие 1</t>
  </si>
  <si>
    <t>изделие 2</t>
  </si>
  <si>
    <t>изделие n</t>
  </si>
  <si>
    <t xml:space="preserve">Покупные комплектующие изделия и полуфабрикаты: </t>
  </si>
  <si>
    <t>электрическая энергия</t>
  </si>
  <si>
    <t>Расчет потребности в трудовых ресурсах и расходов на оплату труда работников</t>
  </si>
  <si>
    <t>средне-         списочная числен-  ность, чел.</t>
  </si>
  <si>
    <t>средне-  месячная заработная плата</t>
  </si>
  <si>
    <t>1.4</t>
  </si>
  <si>
    <t>специалисты и другие служащие</t>
  </si>
  <si>
    <t>Персонал, занятый в неосновной деятельности</t>
  </si>
  <si>
    <t>Отчисления на социальные нужды</t>
  </si>
  <si>
    <t>Итого расходы на оплату труда с отчислениями на социальные нужды (стр. 3 + стр. 4)</t>
  </si>
  <si>
    <t>Условно-переменные издержки</t>
  </si>
  <si>
    <t>Условно-постоянные издержки</t>
  </si>
  <si>
    <t>Расчет амортизационных отчислений</t>
  </si>
  <si>
    <t>2.1</t>
  </si>
  <si>
    <t>2.2</t>
  </si>
  <si>
    <t>1.5</t>
  </si>
  <si>
    <t>2.3</t>
  </si>
  <si>
    <t>2.4</t>
  </si>
  <si>
    <t>2.5</t>
  </si>
  <si>
    <t>3.4</t>
  </si>
  <si>
    <t>3.5</t>
  </si>
  <si>
    <t>1.1.1</t>
  </si>
  <si>
    <t>1.1.2</t>
  </si>
  <si>
    <t>1.1.3</t>
  </si>
  <si>
    <t>1.1.4</t>
  </si>
  <si>
    <t>1.1.5</t>
  </si>
  <si>
    <t>1.5.1</t>
  </si>
  <si>
    <t>1.5.2</t>
  </si>
  <si>
    <t>1.5.3</t>
  </si>
  <si>
    <t>1.5.4</t>
  </si>
  <si>
    <t>1.5.5</t>
  </si>
  <si>
    <t>Справочно:</t>
  </si>
  <si>
    <t>Затраты на производство и реализацию продукции – всего</t>
  </si>
  <si>
    <t>Налоги и неналоговые платежи</t>
  </si>
  <si>
    <t>Платежи по страхованию</t>
  </si>
  <si>
    <t>Проценты по полученным ссудам, кредитам и займам (в соответствии с законодательством)</t>
  </si>
  <si>
    <t>Лизинговые платежи</t>
  </si>
  <si>
    <t>Другие затраты</t>
  </si>
  <si>
    <t>1.6</t>
  </si>
  <si>
    <t>1.7</t>
  </si>
  <si>
    <t>1.8</t>
  </si>
  <si>
    <t>1.9</t>
  </si>
  <si>
    <t>1.10</t>
  </si>
  <si>
    <t>2.6</t>
  </si>
  <si>
    <t>2.7</t>
  </si>
  <si>
    <t>2.8</t>
  </si>
  <si>
    <t xml:space="preserve">Оборотные активы </t>
  </si>
  <si>
    <t>I</t>
  </si>
  <si>
    <t>II</t>
  </si>
  <si>
    <t>III</t>
  </si>
  <si>
    <t>IV</t>
  </si>
  <si>
    <t>x</t>
  </si>
  <si>
    <t>Всего</t>
  </si>
  <si>
    <t>5.2</t>
  </si>
  <si>
    <t>5.3</t>
  </si>
  <si>
    <t>20</t>
  </si>
  <si>
    <t>21</t>
  </si>
  <si>
    <t>22</t>
  </si>
  <si>
    <t xml:space="preserve">Прибыль (убыток) от операционных доходов и расходов </t>
  </si>
  <si>
    <t xml:space="preserve">Расходы и платежи из прибыли </t>
  </si>
  <si>
    <t>3.2.1</t>
  </si>
  <si>
    <t>3.2.2</t>
  </si>
  <si>
    <t xml:space="preserve">АКТИВ </t>
  </si>
  <si>
    <t xml:space="preserve">Итого по разделу I </t>
  </si>
  <si>
    <t>ПАССИВ</t>
  </si>
  <si>
    <t>Разбаланс</t>
  </si>
  <si>
    <t xml:space="preserve">Внеоборотные активы </t>
  </si>
  <si>
    <t>Проектно-балансовая ведомость по организации</t>
  </si>
  <si>
    <t>13.1</t>
  </si>
  <si>
    <t>13.2</t>
  </si>
  <si>
    <t>13.3</t>
  </si>
  <si>
    <t>13.4</t>
  </si>
  <si>
    <t>13.5</t>
  </si>
  <si>
    <t xml:space="preserve">              МИНИСТЕРСТВО АРХИТЕКТУРЫ И СТРОИТЕЛЬСТВА
                        РЕСПУБЛИКИ БЕЛАРУСЬ
СОГЛАСОВАНО:                         УТВЕРЖДЕНО:
________________________             ________________________
(наименование должности)             (наименование должности)
_________ _____________________      _________ _____________________
(подпись) (расшифровка подписи)      (подпись) (расшифровка подписи)
"___" _____________ ________ г.      "___" _____________ ________ г.
                            БИЗНЕС-ПЛАН &lt;*&gt;
               развития _____________________________
                         (наименование предприятия)
                          на _________ год
                                     Разработчик:
                                     _____________________________
                                      (наименование разработчика)
                                     _________ _____________________
                                     (подпись) (расшифровка подписи)
                                     "___" ________________ _____ г.
     --------------------------------
     &lt;*&gt;  Бизнес-план  развития  (наименование предприятия) является
конфиденциальным  документом  и  содержит  сведения,  являющиеся его
собственностью.  Ни бизнес-план, ни сведения, содержащиеся в нем, ни
при  каких  обстоятельствах  не могут быть переданы какому-либо лицу
без специального разрешения предприятия.
                               Минск-(год)
</t>
  </si>
  <si>
    <t xml:space="preserve">                СВЕДЕНИЯ О РАЗРАБОТЧИКЕ БИЗНЕС-ПЛАНА
               развития ___________________
                СВЕДЕНИЯ О РАЗРАБОТЧИКЕ БИЗНЕС-ПЛАНА
</t>
  </si>
  <si>
    <t>СВЕДЕНИЯ О РАЗРАБОТЧИКЕ БИЗНЕС-ПЛАНА</t>
  </si>
  <si>
    <t>Юридический адрес</t>
  </si>
  <si>
    <t xml:space="preserve">________________________    </t>
  </si>
  <si>
    <t>Год образования</t>
  </si>
  <si>
    <t xml:space="preserve">Опыт работы в сфере оказания услуг по разработке бизнес-планов _________ лет
</t>
  </si>
  <si>
    <t>лет</t>
  </si>
  <si>
    <t>Штат сотрудников (постоянный)</t>
  </si>
  <si>
    <t>чел.</t>
  </si>
  <si>
    <t>из них имеющие:</t>
  </si>
  <si>
    <t>высшее экономическое образование</t>
  </si>
  <si>
    <t>ученую степень</t>
  </si>
  <si>
    <t>Руководитель организации</t>
  </si>
  <si>
    <t>(Ф.И.О.)</t>
  </si>
  <si>
    <t>Ответственный исполнитель по бизнес-плану</t>
  </si>
  <si>
    <t>Основные достижения предприятия (выполненные бизнес-планы)</t>
  </si>
  <si>
    <t>Используемый программный продукт</t>
  </si>
  <si>
    <t>Дополнительная информация</t>
  </si>
  <si>
    <t>Телефон</t>
  </si>
  <si>
    <t>Факс</t>
  </si>
  <si>
    <t>e-mail</t>
  </si>
  <si>
    <t>Отрасль</t>
  </si>
  <si>
    <t>Форма собственности</t>
  </si>
  <si>
    <t>Дата регистрации</t>
  </si>
  <si>
    <t>Размер уставного фонда</t>
  </si>
  <si>
    <t>млн. рублей</t>
  </si>
  <si>
    <t>Распределение уставного фонда в долях:</t>
  </si>
  <si>
    <t>государства</t>
  </si>
  <si>
    <t>субъектов хозяйствования негосударствен-</t>
  </si>
  <si>
    <t>ных форм собственности</t>
  </si>
  <si>
    <t>иностранных участников</t>
  </si>
  <si>
    <t>прочих участников</t>
  </si>
  <si>
    <t>Стоимость</t>
  </si>
  <si>
    <t>оборотных</t>
  </si>
  <si>
    <t>внеоборотных</t>
  </si>
  <si>
    <t>активов</t>
  </si>
  <si>
    <t>Среднесписочная численность</t>
  </si>
  <si>
    <t>Главный бухгалтер</t>
  </si>
  <si>
    <t>Контактные телефоны:</t>
  </si>
  <si>
    <t>код города</t>
  </si>
  <si>
    <t>тел.</t>
  </si>
  <si>
    <t>тел/факс</t>
  </si>
  <si>
    <t>Дата последней</t>
  </si>
  <si>
    <t>оценки недвижимости</t>
  </si>
  <si>
    <t>Основные виды деятельности</t>
  </si>
  <si>
    <t>ской проверки</t>
  </si>
  <si>
    <t>Дата последней аудитор-</t>
  </si>
  <si>
    <t>тыс. долл. США</t>
  </si>
  <si>
    <t>тыс. долларов США  по состоянию на</t>
  </si>
  <si>
    <t>Запасы и затраты, в том числе:</t>
  </si>
  <si>
    <t>Кредиторская задолженность, в том числе:</t>
  </si>
  <si>
    <t>«Резюме»;</t>
  </si>
  <si>
    <t>«Производственный план»;</t>
  </si>
  <si>
    <t>«Организационный план»;</t>
  </si>
  <si>
    <t>«Прогнозирование финансово-хозяйственной деятельности»;</t>
  </si>
  <si>
    <t>Глава 1 ОБЩИЕ ПОЛОЖЕНИЯ</t>
  </si>
  <si>
    <t>«Характеристика организации и стратегия ее развития»;</t>
  </si>
  <si>
    <t xml:space="preserve">проектов, подлежащих в соответствии с законодательством государственной комплексной экспертизе), проектам, предусматривающим оказание мер государственной поддержки, стоимостью до 1 млн. долларов США и проектам, не предусматривающим оказания мер государственной поддержки, </t>
  </si>
  <si>
    <t xml:space="preserve">СОГЛАСОВАНО:        </t>
  </si>
  <si>
    <t>УТВЕРЖДЕНО:</t>
  </si>
  <si>
    <t xml:space="preserve">(наименование должности)   </t>
  </si>
  <si>
    <t>_________ ___________________</t>
  </si>
  <si>
    <t>(подпись)</t>
  </si>
  <si>
    <t>(расшифровка подписи)</t>
  </si>
  <si>
    <t xml:space="preserve">20_____ г. </t>
  </si>
  <si>
    <t>БИЗНЕС-ПЛАН</t>
  </si>
  <si>
    <t>развития</t>
  </si>
  <si>
    <t>на</t>
  </si>
  <si>
    <t>20_____</t>
  </si>
  <si>
    <t>год</t>
  </si>
  <si>
    <t>Разработчик:</t>
  </si>
  <si>
    <t>(наименование разработчика)</t>
  </si>
  <si>
    <t>________</t>
  </si>
  <si>
    <t>__________________________________</t>
  </si>
  <si>
    <t>20____ г.</t>
  </si>
  <si>
    <t>Минск-20____ год</t>
  </si>
  <si>
    <t xml:space="preserve"> (структурного подразделения органа управления)</t>
  </si>
  <si>
    <t>ввести наименование органа управления</t>
  </si>
  <si>
    <t>ЗАО ПРЕДПРИЯТИЕ</t>
  </si>
  <si>
    <t>Прогнозное значение</t>
  </si>
  <si>
    <t>Таблица 1</t>
  </si>
  <si>
    <t>Доведенные показатели развития коммерческой организации на очередной год</t>
  </si>
  <si>
    <t>Примечание. В графе «Наименование показателей» приводится перечень показателей развития на очередной год, доведенных коммерческой организации органом управления.</t>
  </si>
  <si>
    <t>Индекс объема производства продукции</t>
  </si>
  <si>
    <t>Запасы готовой продукции на конец отчетного периода к среднемесячному объему производства промышленной продукции</t>
  </si>
  <si>
    <t>Удельный вес новой продукции в объеме промышленного производства</t>
  </si>
  <si>
    <t>Доля сертифицированной продукции в объеме промышленного производства</t>
  </si>
  <si>
    <t>Выручка от реализации продукции (в том числе выручка, оплаченная денежными средствами, неденежными средствами)</t>
  </si>
  <si>
    <t>Индекс выручки от реализации продукции</t>
  </si>
  <si>
    <t>Объем экспорта</t>
  </si>
  <si>
    <t>Удельный вес экспорта в объеме реализованной продукции</t>
  </si>
  <si>
    <t>Объем импорта</t>
  </si>
  <si>
    <t>Себестоимость реализованной продукции (в том числе материальные затраты, расходы на оплату труда, отчисления на социальные нужды, амортизация основных средств и нематериальных активов, прочие затраты)</t>
  </si>
  <si>
    <t>Индекс себестоимости реализованной продукции</t>
  </si>
  <si>
    <t>Индекс доли материальных затрат в затратах на производство продукции по основному виду деятельности</t>
  </si>
  <si>
    <t>Индекс себестоимости реализованной продукции на 1000 рублей реализованной продукции</t>
  </si>
  <si>
    <t>Снижение материалоемкости произведенной продукции по основному виду деятельности в промышленности, в строительстве</t>
  </si>
  <si>
    <t>Целевой показатель по энергосбережению</t>
  </si>
  <si>
    <t>Прибыль от реализации продукции</t>
  </si>
  <si>
    <t>Уровень рентабельности продаж</t>
  </si>
  <si>
    <t>Уровень рентабельности реализованной продукции</t>
  </si>
  <si>
    <t>Сальдо операционных доходов и расходов</t>
  </si>
  <si>
    <t>Сальдо внереализационных доходов и расходов</t>
  </si>
  <si>
    <t>Прибыль до налогообложения</t>
  </si>
  <si>
    <t>Чистая прибыль</t>
  </si>
  <si>
    <t>Использование прибыли по направлениям</t>
  </si>
  <si>
    <t>Остаток нераспределенной прибыли</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</si>
</sst>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 numFmtId="184" formatCode="\100"/>
    <numFmt numFmtId="185" formatCode="\300"/>
    <numFmt numFmtId="186" formatCode="\400"/>
    <numFmt numFmtId="187" formatCode="\500"/>
    <numFmt numFmtId="188" formatCode="\600"/>
    <numFmt numFmtId="189" formatCode="0.0%"/>
    <numFmt numFmtId="190" formatCode="#,##0.00000"/>
    <numFmt numFmtId="191" formatCode="[$-FC19]d\ mmmm\ yyyy\ &quot;г.&quot;"/>
    <numFmt numFmtId="192" formatCode="000000"/>
    <numFmt numFmtId="193" formatCode="#,##0.00&quot;р.&quot;"/>
    <numFmt numFmtId="194" formatCode="0.0000"/>
  </numFmts>
  <fonts count="59">
    <font>
      <sz val="10"/>
      <name val="Arial Cyr"/>
      <family val="0"/>
    </font>
    <font>
      <sz val="8"/>
      <name val="Tahoma"/>
      <family val="2"/>
    </font>
    <font>
      <u val="single"/>
      <sz val="10"/>
      <color indexed="12"/>
      <name val="Arial Cyr"/>
      <family val="0"/>
    </font>
    <font>
      <u val="single"/>
      <sz val="10"/>
      <color indexed="36"/>
      <name val="Arial Cyr"/>
      <family val="0"/>
    </font>
    <font>
      <b/>
      <sz val="12"/>
      <name val="Tahoma"/>
      <family val="2"/>
    </font>
    <font>
      <sz val="14"/>
      <name val="Tahoma"/>
      <family val="2"/>
    </font>
    <font>
      <sz val="11"/>
      <name val="Tahoma"/>
      <family val="2"/>
    </font>
    <font>
      <sz val="10"/>
      <name val="Tahoma"/>
      <family val="2"/>
    </font>
    <font>
      <sz val="12"/>
      <name val="Tahoma"/>
      <family val="2"/>
    </font>
    <font>
      <sz val="11"/>
      <name val="Times New Roman"/>
      <family val="1"/>
    </font>
    <font>
      <sz val="9"/>
      <name val="Tahoma"/>
      <family val="2"/>
    </font>
    <font>
      <b/>
      <sz val="10"/>
      <name val="Tahoma"/>
      <family val="2"/>
    </font>
    <font>
      <u val="single"/>
      <sz val="10"/>
      <color indexed="12"/>
      <name val="Tahoma"/>
      <family val="2"/>
    </font>
    <font>
      <b/>
      <sz val="14"/>
      <name val="Tahoma"/>
      <family val="2"/>
    </font>
    <font>
      <sz val="10"/>
      <name val="Gbinfo"/>
      <family val="0"/>
    </font>
    <font>
      <b/>
      <sz val="9"/>
      <name val="Tahoma"/>
      <family val="2"/>
    </font>
    <font>
      <b/>
      <sz val="16"/>
      <name val="Tahoma"/>
      <family val="2"/>
    </font>
    <font>
      <i/>
      <sz val="8"/>
      <name val="Tahoma"/>
      <family val="2"/>
    </font>
    <font>
      <sz val="7"/>
      <name val="Tahoma"/>
      <family val="2"/>
    </font>
    <font>
      <sz val="10"/>
      <color indexed="30"/>
      <name val="Tahoma"/>
      <family val="2"/>
    </font>
    <font>
      <sz val="8"/>
      <color indexed="30"/>
      <name val="Tahoma"/>
      <family val="2"/>
    </font>
    <font>
      <i/>
      <sz val="8"/>
      <color indexed="10"/>
      <name val="Tahoma"/>
      <family val="2"/>
    </font>
    <font>
      <b/>
      <sz val="12"/>
      <color indexed="30"/>
      <name val="Tahoma"/>
      <family val="2"/>
    </font>
    <font>
      <i/>
      <sz val="10"/>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3"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1" borderId="0" applyNumberFormat="0" applyBorder="0" applyAlignment="0" applyProtection="0"/>
  </cellStyleXfs>
  <cellXfs count="280">
    <xf numFmtId="0" fontId="0" fillId="0" borderId="0" xfId="0" applyAlignment="1">
      <alignment/>
    </xf>
    <xf numFmtId="0" fontId="1" fillId="32" borderId="0" xfId="0" applyFont="1" applyFill="1" applyAlignment="1" applyProtection="1">
      <alignment vertical="center"/>
      <protection hidden="1"/>
    </xf>
    <xf numFmtId="0" fontId="1" fillId="33" borderId="0" xfId="0" applyFont="1" applyFill="1" applyBorder="1" applyAlignment="1" applyProtection="1">
      <alignment horizontal="center" vertical="center"/>
      <protection hidden="1"/>
    </xf>
    <xf numFmtId="0" fontId="1" fillId="32" borderId="0" xfId="0" applyFont="1" applyFill="1" applyAlignment="1" applyProtection="1">
      <alignment vertical="center"/>
      <protection/>
    </xf>
    <xf numFmtId="0" fontId="1" fillId="33" borderId="0" xfId="0" applyFont="1" applyFill="1" applyBorder="1" applyAlignment="1" applyProtection="1">
      <alignment vertical="center"/>
      <protection hidden="1"/>
    </xf>
    <xf numFmtId="0" fontId="1" fillId="32" borderId="0" xfId="0" applyFont="1" applyFill="1" applyAlignment="1" applyProtection="1">
      <alignment horizontal="center" vertical="center"/>
      <protection hidden="1"/>
    </xf>
    <xf numFmtId="0" fontId="1" fillId="32" borderId="0" xfId="0" applyFont="1" applyFill="1" applyBorder="1" applyAlignment="1" applyProtection="1">
      <alignment vertical="center"/>
      <protection hidden="1"/>
    </xf>
    <xf numFmtId="0" fontId="1" fillId="32" borderId="0" xfId="0" applyFont="1" applyFill="1" applyBorder="1" applyAlignment="1" applyProtection="1">
      <alignment vertical="center"/>
      <protection/>
    </xf>
    <xf numFmtId="0" fontId="4" fillId="32" borderId="0" xfId="0" applyFont="1" applyFill="1" applyAlignment="1" applyProtection="1">
      <alignment horizontal="center" vertical="center"/>
      <protection hidden="1"/>
    </xf>
    <xf numFmtId="0" fontId="4" fillId="32" borderId="0" xfId="0" applyFont="1" applyFill="1" applyAlignment="1" applyProtection="1">
      <alignment vertical="center"/>
      <protection hidden="1"/>
    </xf>
    <xf numFmtId="0" fontId="1" fillId="33" borderId="0" xfId="0" applyFont="1" applyFill="1" applyBorder="1" applyAlignment="1" applyProtection="1">
      <alignment vertical="center" wrapText="1"/>
      <protection hidden="1"/>
    </xf>
    <xf numFmtId="0" fontId="5" fillId="33" borderId="0" xfId="0" applyFont="1" applyFill="1" applyBorder="1" applyAlignment="1" applyProtection="1">
      <alignment horizontal="center" vertical="center"/>
      <protection hidden="1"/>
    </xf>
    <xf numFmtId="0" fontId="6" fillId="33" borderId="0" xfId="0" applyFont="1" applyFill="1" applyBorder="1" applyAlignment="1" applyProtection="1">
      <alignment horizontal="center" vertical="center"/>
      <protection hidden="1"/>
    </xf>
    <xf numFmtId="0" fontId="5" fillId="33" borderId="0" xfId="0" applyFont="1" applyFill="1" applyBorder="1" applyAlignment="1" applyProtection="1">
      <alignment vertical="center"/>
      <protection hidden="1"/>
    </xf>
    <xf numFmtId="0" fontId="6" fillId="33" borderId="0" xfId="0" applyFont="1" applyFill="1" applyBorder="1" applyAlignment="1" applyProtection="1">
      <alignment vertical="center"/>
      <protection hidden="1"/>
    </xf>
    <xf numFmtId="0" fontId="8" fillId="33" borderId="0" xfId="0" applyFont="1" applyFill="1" applyBorder="1" applyAlignment="1" applyProtection="1">
      <alignment vertical="center"/>
      <protection hidden="1"/>
    </xf>
    <xf numFmtId="0" fontId="8" fillId="32" borderId="0" xfId="0" applyFont="1" applyFill="1" applyAlignment="1" applyProtection="1">
      <alignment vertical="center"/>
      <protection hidden="1"/>
    </xf>
    <xf numFmtId="0" fontId="1" fillId="33" borderId="0" xfId="0" applyFont="1" applyFill="1" applyBorder="1" applyAlignment="1" applyProtection="1">
      <alignment/>
      <protection hidden="1"/>
    </xf>
    <xf numFmtId="0" fontId="1" fillId="32" borderId="0" xfId="0" applyFont="1" applyFill="1" applyAlignment="1" applyProtection="1">
      <alignment/>
      <protection hidden="1"/>
    </xf>
    <xf numFmtId="0" fontId="1" fillId="32" borderId="0" xfId="0" applyFont="1" applyFill="1" applyBorder="1" applyAlignment="1" applyProtection="1">
      <alignment/>
      <protection hidden="1"/>
    </xf>
    <xf numFmtId="0" fontId="1" fillId="33" borderId="0" xfId="0" applyFont="1" applyFill="1" applyBorder="1" applyAlignment="1" applyProtection="1">
      <alignment horizontal="left"/>
      <protection hidden="1"/>
    </xf>
    <xf numFmtId="0" fontId="8" fillId="33" borderId="0" xfId="0" applyFont="1" applyFill="1" applyBorder="1" applyAlignment="1" applyProtection="1">
      <alignment horizontal="left"/>
      <protection hidden="1"/>
    </xf>
    <xf numFmtId="0" fontId="1" fillId="32" borderId="0" xfId="0" applyFont="1" applyFill="1" applyAlignment="1" applyProtection="1">
      <alignment horizontal="left"/>
      <protection hidden="1"/>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182" fontId="19" fillId="0" borderId="10" xfId="0" applyNumberFormat="1" applyFont="1" applyBorder="1" applyAlignment="1">
      <alignment horizontal="center" vertical="center" wrapText="1"/>
    </xf>
    <xf numFmtId="10" fontId="7" fillId="0" borderId="10" xfId="0" applyNumberFormat="1" applyFont="1" applyFill="1" applyBorder="1" applyAlignment="1">
      <alignment horizontal="center" vertical="center" wrapText="1"/>
    </xf>
    <xf numFmtId="182" fontId="7" fillId="0" borderId="10"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vertical="center" wrapText="1"/>
    </xf>
    <xf numFmtId="0" fontId="7" fillId="0" borderId="10" xfId="0" applyFont="1" applyBorder="1" applyAlignment="1">
      <alignment horizontal="left" vertical="center" wrapText="1" indent="1"/>
    </xf>
    <xf numFmtId="0" fontId="7" fillId="0" borderId="10" xfId="0" applyFont="1" applyBorder="1" applyAlignment="1">
      <alignment horizontal="left" vertical="center" wrapText="1" indent="2"/>
    </xf>
    <xf numFmtId="14" fontId="7" fillId="0" borderId="10" xfId="0" applyNumberFormat="1" applyFont="1" applyBorder="1" applyAlignment="1">
      <alignment horizontal="center" vertical="center" wrapText="1"/>
    </xf>
    <xf numFmtId="182" fontId="1" fillId="32" borderId="0" xfId="0" applyNumberFormat="1" applyFont="1" applyFill="1" applyAlignment="1" applyProtection="1">
      <alignment vertical="center"/>
      <protection hidden="1"/>
    </xf>
    <xf numFmtId="10" fontId="19" fillId="0" borderId="10" xfId="0" applyNumberFormat="1" applyFont="1" applyFill="1" applyBorder="1" applyAlignment="1">
      <alignment horizontal="center" vertical="center" wrapText="1"/>
    </xf>
    <xf numFmtId="0" fontId="2" fillId="32" borderId="0" xfId="42" applyFill="1" applyAlignment="1" applyProtection="1">
      <alignment vertical="center"/>
      <protection hidden="1"/>
    </xf>
    <xf numFmtId="182" fontId="19" fillId="0" borderId="10" xfId="0" applyNumberFormat="1" applyFont="1" applyFill="1" applyBorder="1" applyAlignment="1">
      <alignment horizontal="center" vertical="center" wrapText="1"/>
    </xf>
    <xf numFmtId="0" fontId="20" fillId="32" borderId="0" xfId="0" applyFont="1" applyFill="1" applyAlignment="1" applyProtection="1">
      <alignment vertical="center"/>
      <protection hidden="1"/>
    </xf>
    <xf numFmtId="0" fontId="5" fillId="33" borderId="0" xfId="0" applyFont="1" applyFill="1" applyBorder="1" applyAlignment="1" applyProtection="1">
      <alignment horizontal="center" vertical="center" wrapText="1"/>
      <protection hidden="1"/>
    </xf>
    <xf numFmtId="182" fontId="7" fillId="0" borderId="10" xfId="0" applyNumberFormat="1" applyFont="1" applyFill="1" applyBorder="1" applyAlignment="1">
      <alignment horizontal="center" vertical="center" wrapText="1"/>
    </xf>
    <xf numFmtId="0" fontId="7" fillId="33" borderId="0" xfId="0" applyFont="1" applyFill="1" applyBorder="1" applyAlignment="1" applyProtection="1">
      <alignment horizontal="center"/>
      <protection hidden="1"/>
    </xf>
    <xf numFmtId="182" fontId="9" fillId="0" borderId="10" xfId="0" applyNumberFormat="1" applyFont="1" applyFill="1" applyBorder="1" applyAlignment="1">
      <alignment horizontal="center" vertical="top" wrapText="1"/>
    </xf>
    <xf numFmtId="189" fontId="19" fillId="0" borderId="10" xfId="0" applyNumberFormat="1" applyFont="1" applyBorder="1" applyAlignment="1">
      <alignment horizontal="center" vertical="center" wrapText="1"/>
    </xf>
    <xf numFmtId="10" fontId="1" fillId="32" borderId="0" xfId="0" applyNumberFormat="1" applyFont="1" applyFill="1" applyAlignment="1" applyProtection="1">
      <alignment vertical="center"/>
      <protection hidden="1"/>
    </xf>
    <xf numFmtId="189" fontId="7"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0" fontId="19" fillId="0" borderId="10" xfId="0" applyFont="1" applyBorder="1" applyAlignment="1">
      <alignment horizontal="left" vertical="center" wrapText="1" indent="1"/>
    </xf>
    <xf numFmtId="0" fontId="5" fillId="33" borderId="0" xfId="0" applyFont="1" applyFill="1" applyBorder="1" applyAlignment="1" applyProtection="1">
      <alignment vertical="center" wrapText="1"/>
      <protection hidden="1"/>
    </xf>
    <xf numFmtId="4" fontId="19" fillId="0" borderId="10" xfId="0" applyNumberFormat="1" applyFont="1" applyBorder="1" applyAlignment="1">
      <alignment horizontal="center" vertical="center" wrapText="1"/>
    </xf>
    <xf numFmtId="4" fontId="7" fillId="0" borderId="10" xfId="0" applyNumberFormat="1" applyFont="1" applyBorder="1" applyAlignment="1">
      <alignment horizontal="center" vertical="center" wrapText="1"/>
    </xf>
    <xf numFmtId="4" fontId="1" fillId="32" borderId="0" xfId="0" applyNumberFormat="1" applyFont="1" applyFill="1" applyAlignment="1" applyProtection="1">
      <alignment vertical="center"/>
      <protection hidden="1"/>
    </xf>
    <xf numFmtId="4" fontId="7" fillId="0" borderId="10" xfId="0" applyNumberFormat="1" applyFont="1" applyFill="1" applyBorder="1" applyAlignment="1">
      <alignment horizontal="center" vertical="center" wrapText="1"/>
    </xf>
    <xf numFmtId="173" fontId="7" fillId="0" borderId="10" xfId="0" applyNumberFormat="1" applyFont="1" applyBorder="1" applyAlignment="1">
      <alignment horizontal="center" vertical="center" wrapText="1"/>
    </xf>
    <xf numFmtId="9" fontId="1" fillId="32" borderId="0" xfId="0" applyNumberFormat="1" applyFont="1" applyFill="1" applyBorder="1" applyAlignment="1" applyProtection="1">
      <alignment vertical="center"/>
      <protection hidden="1"/>
    </xf>
    <xf numFmtId="0" fontId="7" fillId="0" borderId="10" xfId="0" applyFont="1" applyBorder="1" applyAlignment="1">
      <alignment horizontal="left" vertical="center" wrapText="1" indent="3"/>
    </xf>
    <xf numFmtId="4" fontId="1" fillId="32" borderId="0" xfId="0" applyNumberFormat="1" applyFont="1" applyFill="1" applyAlignment="1" applyProtection="1">
      <alignment/>
      <protection hidden="1"/>
    </xf>
    <xf numFmtId="4" fontId="19" fillId="0" borderId="10" xfId="0" applyNumberFormat="1" applyFont="1" applyFill="1" applyBorder="1" applyAlignment="1">
      <alignment horizontal="center" vertical="center" wrapText="1"/>
    </xf>
    <xf numFmtId="0" fontId="7" fillId="34" borderId="11" xfId="0" applyFont="1" applyFill="1" applyBorder="1" applyAlignment="1" applyProtection="1">
      <alignment horizontal="center" vertical="center" wrapText="1"/>
      <protection hidden="1"/>
    </xf>
    <xf numFmtId="10" fontId="19" fillId="0" borderId="10" xfId="0" applyNumberFormat="1" applyFont="1" applyBorder="1" applyAlignment="1">
      <alignment horizontal="center" vertical="center" wrapText="1"/>
    </xf>
    <xf numFmtId="0" fontId="0" fillId="0" borderId="12" xfId="0" applyBorder="1" applyAlignment="1">
      <alignment/>
    </xf>
    <xf numFmtId="0" fontId="11" fillId="0" borderId="10" xfId="0" applyFont="1" applyBorder="1" applyAlignment="1">
      <alignment vertical="center" wrapText="1"/>
    </xf>
    <xf numFmtId="2" fontId="1" fillId="32" borderId="0" xfId="0" applyNumberFormat="1" applyFont="1" applyFill="1" applyAlignment="1" applyProtection="1">
      <alignment vertical="center"/>
      <protection hidden="1"/>
    </xf>
    <xf numFmtId="182" fontId="1" fillId="32" borderId="0" xfId="0" applyNumberFormat="1" applyFont="1" applyFill="1" applyAlignment="1" applyProtection="1">
      <alignment/>
      <protection hidden="1"/>
    </xf>
    <xf numFmtId="0" fontId="1" fillId="33" borderId="0" xfId="0" applyFont="1" applyFill="1" applyBorder="1" applyAlignment="1" applyProtection="1">
      <alignment horizontal="left" vertical="center"/>
      <protection hidden="1"/>
    </xf>
    <xf numFmtId="0" fontId="8" fillId="33" borderId="13" xfId="0" applyFont="1" applyFill="1" applyBorder="1" applyAlignment="1" applyProtection="1">
      <alignment horizontal="left" vertical="center" wrapText="1"/>
      <protection hidden="1"/>
    </xf>
    <xf numFmtId="0" fontId="4" fillId="32" borderId="0" xfId="0" applyFont="1" applyFill="1" applyBorder="1" applyAlignment="1" applyProtection="1">
      <alignment horizontal="center" vertical="center"/>
      <protection hidden="1"/>
    </xf>
    <xf numFmtId="0" fontId="12" fillId="32" borderId="0" xfId="42" applyFont="1" applyFill="1" applyBorder="1" applyAlignment="1" applyProtection="1">
      <alignment horizontal="left" vertical="center"/>
      <protection hidden="1"/>
    </xf>
    <xf numFmtId="0" fontId="1" fillId="33" borderId="0" xfId="0" applyFont="1" applyFill="1" applyBorder="1" applyAlignment="1" applyProtection="1">
      <alignment vertical="top"/>
      <protection hidden="1"/>
    </xf>
    <xf numFmtId="0" fontId="1" fillId="33" borderId="0" xfId="0" applyFont="1" applyFill="1" applyBorder="1" applyAlignment="1" applyProtection="1">
      <alignment horizontal="left" vertical="top"/>
      <protection hidden="1"/>
    </xf>
    <xf numFmtId="0" fontId="1" fillId="33" borderId="0" xfId="0" applyFont="1" applyFill="1" applyBorder="1" applyAlignment="1" applyProtection="1">
      <alignment horizontal="center" vertical="top"/>
      <protection hidden="1"/>
    </xf>
    <xf numFmtId="0" fontId="8" fillId="33" borderId="13" xfId="0" applyFont="1" applyFill="1" applyBorder="1" applyAlignment="1" applyProtection="1">
      <alignment vertical="center"/>
      <protection hidden="1"/>
    </xf>
    <xf numFmtId="0" fontId="6" fillId="33" borderId="0" xfId="0" applyFont="1" applyFill="1" applyBorder="1" applyAlignment="1" applyProtection="1">
      <alignment horizontal="right" vertical="center"/>
      <protection hidden="1"/>
    </xf>
    <xf numFmtId="0" fontId="6" fillId="33" borderId="0" xfId="0" applyFont="1" applyFill="1" applyBorder="1" applyAlignment="1" applyProtection="1">
      <alignment/>
      <protection hidden="1"/>
    </xf>
    <xf numFmtId="0" fontId="8" fillId="33" borderId="0" xfId="0" applyFont="1" applyFill="1" applyBorder="1" applyAlignment="1" applyProtection="1">
      <alignment/>
      <protection hidden="1"/>
    </xf>
    <xf numFmtId="0" fontId="8" fillId="33" borderId="13" xfId="0" applyFont="1" applyFill="1" applyBorder="1" applyAlignment="1" applyProtection="1">
      <alignment vertical="top"/>
      <protection hidden="1"/>
    </xf>
    <xf numFmtId="0" fontId="6" fillId="33" borderId="0" xfId="0" applyFont="1" applyFill="1" applyBorder="1" applyAlignment="1" applyProtection="1">
      <alignment horizontal="left" vertical="top"/>
      <protection hidden="1"/>
    </xf>
    <xf numFmtId="0" fontId="8" fillId="33" borderId="14" xfId="0" applyFont="1" applyFill="1" applyBorder="1" applyAlignment="1" applyProtection="1">
      <alignment vertical="top"/>
      <protection hidden="1"/>
    </xf>
    <xf numFmtId="0" fontId="6" fillId="33" borderId="0" xfId="0" applyFont="1" applyFill="1" applyBorder="1" applyAlignment="1" applyProtection="1">
      <alignment horizontal="right"/>
      <protection hidden="1"/>
    </xf>
    <xf numFmtId="0" fontId="8" fillId="33" borderId="0" xfId="0" applyFont="1" applyFill="1" applyBorder="1" applyAlignment="1" applyProtection="1">
      <alignment vertical="top"/>
      <protection hidden="1"/>
    </xf>
    <xf numFmtId="0" fontId="6" fillId="33" borderId="14" xfId="0" applyFont="1" applyFill="1" applyBorder="1" applyAlignment="1" applyProtection="1">
      <alignment vertical="center"/>
      <protection hidden="1"/>
    </xf>
    <xf numFmtId="0" fontId="2" fillId="32" borderId="0" xfId="42" applyFill="1" applyBorder="1" applyAlignment="1" applyProtection="1">
      <alignment vertical="center"/>
      <protection hidden="1"/>
    </xf>
    <xf numFmtId="0" fontId="2" fillId="32" borderId="0" xfId="42" applyFill="1" applyBorder="1" applyAlignment="1" applyProtection="1">
      <alignment vertical="center"/>
      <protection/>
    </xf>
    <xf numFmtId="49" fontId="7" fillId="0" borderId="11" xfId="0" applyNumberFormat="1" applyFont="1" applyBorder="1" applyAlignment="1">
      <alignment horizontal="center" vertical="center" wrapText="1"/>
    </xf>
    <xf numFmtId="3" fontId="7" fillId="0" borderId="10" xfId="0" applyNumberFormat="1" applyFont="1" applyFill="1" applyBorder="1" applyAlignment="1">
      <alignment horizontal="center" vertical="center" wrapText="1"/>
    </xf>
    <xf numFmtId="0" fontId="4" fillId="32" borderId="0" xfId="0" applyFont="1" applyFill="1" applyAlignment="1" applyProtection="1">
      <alignment vertical="center" wrapText="1"/>
      <protection hidden="1"/>
    </xf>
    <xf numFmtId="0" fontId="11" fillId="0" borderId="0" xfId="0" applyFont="1" applyAlignment="1">
      <alignment horizontal="center" wrapText="1"/>
    </xf>
    <xf numFmtId="0" fontId="7" fillId="33" borderId="0" xfId="0" applyFont="1" applyFill="1" applyBorder="1" applyAlignment="1" applyProtection="1">
      <alignment vertical="center" wrapText="1"/>
      <protection hidden="1"/>
    </xf>
    <xf numFmtId="0" fontId="11" fillId="33" borderId="0" xfId="0" applyFont="1" applyFill="1" applyBorder="1" applyAlignment="1" applyProtection="1">
      <alignment horizontal="center" wrapText="1"/>
      <protection hidden="1"/>
    </xf>
    <xf numFmtId="0" fontId="14" fillId="0" borderId="0" xfId="0" applyFont="1" applyAlignment="1">
      <alignment horizontal="left" wrapText="1"/>
    </xf>
    <xf numFmtId="0" fontId="1" fillId="32" borderId="0" xfId="0" applyFont="1" applyFill="1" applyAlignment="1" applyProtection="1">
      <alignment vertical="center" wrapText="1"/>
      <protection hidden="1"/>
    </xf>
    <xf numFmtId="0" fontId="7" fillId="33" borderId="0" xfId="0" applyNumberFormat="1" applyFont="1" applyFill="1" applyBorder="1" applyAlignment="1" applyProtection="1">
      <alignment vertical="center" wrapText="1"/>
      <protection hidden="1"/>
    </xf>
    <xf numFmtId="0" fontId="7" fillId="34" borderId="10" xfId="0" applyFont="1" applyFill="1" applyBorder="1" applyAlignment="1">
      <alignment horizontal="left" vertical="center" wrapText="1"/>
    </xf>
    <xf numFmtId="0" fontId="7" fillId="34" borderId="10" xfId="0" applyFont="1" applyFill="1" applyBorder="1" applyAlignment="1">
      <alignment horizontal="center" vertical="center" wrapText="1"/>
    </xf>
    <xf numFmtId="0" fontId="7" fillId="34" borderId="10" xfId="0" applyFont="1" applyFill="1" applyBorder="1" applyAlignment="1" applyProtection="1">
      <alignment horizontal="center" vertical="center" wrapText="1"/>
      <protection hidden="1"/>
    </xf>
    <xf numFmtId="0" fontId="7" fillId="34" borderId="12" xfId="0" applyFont="1" applyFill="1" applyBorder="1" applyAlignment="1">
      <alignment horizontal="center" vertical="center" wrapText="1"/>
    </xf>
    <xf numFmtId="0" fontId="7" fillId="32" borderId="0" xfId="0" applyFont="1" applyFill="1" applyAlignment="1" applyProtection="1">
      <alignment vertical="center"/>
      <protection hidden="1"/>
    </xf>
    <xf numFmtId="0" fontId="7" fillId="0" borderId="0" xfId="0" applyFont="1" applyBorder="1" applyAlignment="1">
      <alignment/>
    </xf>
    <xf numFmtId="0" fontId="7" fillId="33" borderId="0" xfId="0" applyFont="1" applyFill="1" applyBorder="1" applyAlignment="1" applyProtection="1">
      <alignment vertical="center"/>
      <protection hidden="1"/>
    </xf>
    <xf numFmtId="0" fontId="1" fillId="33" borderId="13" xfId="0" applyFont="1" applyFill="1" applyBorder="1" applyAlignment="1" applyProtection="1">
      <alignment vertical="center"/>
      <protection hidden="1"/>
    </xf>
    <xf numFmtId="0" fontId="5" fillId="33" borderId="0" xfId="0" applyFont="1" applyFill="1" applyBorder="1" applyAlignment="1" applyProtection="1">
      <alignment horizontal="right" vertical="center"/>
      <protection hidden="1"/>
    </xf>
    <xf numFmtId="0" fontId="6" fillId="0" borderId="0" xfId="0" applyFont="1" applyBorder="1" applyAlignment="1">
      <alignment/>
    </xf>
    <xf numFmtId="0" fontId="6" fillId="33" borderId="0" xfId="0" applyFont="1" applyFill="1" applyBorder="1" applyAlignment="1" applyProtection="1">
      <alignment horizontal="center" vertical="center" wrapText="1"/>
      <protection hidden="1"/>
    </xf>
    <xf numFmtId="0" fontId="1" fillId="33" borderId="15" xfId="0" applyFont="1" applyFill="1" applyBorder="1" applyAlignment="1" applyProtection="1">
      <alignment vertical="center" wrapText="1"/>
      <protection hidden="1"/>
    </xf>
    <xf numFmtId="0" fontId="1" fillId="33" borderId="16" xfId="0" applyFont="1" applyFill="1" applyBorder="1" applyAlignment="1" applyProtection="1">
      <alignment horizontal="center" vertical="center"/>
      <protection hidden="1"/>
    </xf>
    <xf numFmtId="0" fontId="1" fillId="33" borderId="16" xfId="0" applyFont="1" applyFill="1" applyBorder="1" applyAlignment="1" applyProtection="1">
      <alignment horizontal="left"/>
      <protection hidden="1"/>
    </xf>
    <xf numFmtId="0" fontId="1" fillId="33" borderId="16" xfId="0" applyFont="1" applyFill="1" applyBorder="1" applyAlignment="1" applyProtection="1">
      <alignment vertical="center"/>
      <protection hidden="1"/>
    </xf>
    <xf numFmtId="0" fontId="1" fillId="33" borderId="17" xfId="0" applyFont="1" applyFill="1" applyBorder="1" applyAlignment="1" applyProtection="1">
      <alignment vertical="center"/>
      <protection hidden="1"/>
    </xf>
    <xf numFmtId="0" fontId="1" fillId="33" borderId="18" xfId="0" applyFont="1" applyFill="1" applyBorder="1" applyAlignment="1" applyProtection="1">
      <alignment vertical="center" wrapText="1"/>
      <protection hidden="1"/>
    </xf>
    <xf numFmtId="0" fontId="1" fillId="33" borderId="19" xfId="0" applyFont="1" applyFill="1" applyBorder="1" applyAlignment="1" applyProtection="1">
      <alignment vertical="center"/>
      <protection hidden="1"/>
    </xf>
    <xf numFmtId="0" fontId="5" fillId="33" borderId="18" xfId="0" applyFont="1" applyFill="1" applyBorder="1" applyAlignment="1" applyProtection="1">
      <alignment vertical="center"/>
      <protection hidden="1"/>
    </xf>
    <xf numFmtId="0" fontId="6" fillId="33" borderId="19" xfId="0" applyFont="1" applyFill="1" applyBorder="1" applyAlignment="1" applyProtection="1">
      <alignment horizontal="center" vertical="center"/>
      <protection hidden="1"/>
    </xf>
    <xf numFmtId="0" fontId="5" fillId="33" borderId="18" xfId="0" applyFont="1" applyFill="1" applyBorder="1" applyAlignment="1" applyProtection="1">
      <alignment horizontal="center" vertical="center"/>
      <protection hidden="1"/>
    </xf>
    <xf numFmtId="0" fontId="6" fillId="33" borderId="18" xfId="0" applyFont="1" applyFill="1" applyBorder="1" applyAlignment="1" applyProtection="1">
      <alignment vertical="center"/>
      <protection hidden="1"/>
    </xf>
    <xf numFmtId="0" fontId="1" fillId="33" borderId="18" xfId="0" applyFont="1" applyFill="1" applyBorder="1" applyAlignment="1" applyProtection="1">
      <alignment vertical="center"/>
      <protection hidden="1"/>
    </xf>
    <xf numFmtId="0" fontId="1" fillId="33" borderId="18" xfId="0" applyFont="1" applyFill="1" applyBorder="1" applyAlignment="1" applyProtection="1">
      <alignment/>
      <protection hidden="1"/>
    </xf>
    <xf numFmtId="0" fontId="1" fillId="33" borderId="19" xfId="0" applyFont="1" applyFill="1" applyBorder="1" applyAlignment="1" applyProtection="1">
      <alignment/>
      <protection hidden="1"/>
    </xf>
    <xf numFmtId="0" fontId="6" fillId="33" borderId="19" xfId="0" applyFont="1" applyFill="1" applyBorder="1" applyAlignment="1" applyProtection="1">
      <alignment vertical="center"/>
      <protection hidden="1"/>
    </xf>
    <xf numFmtId="0" fontId="1" fillId="33" borderId="19" xfId="0" applyFont="1" applyFill="1" applyBorder="1" applyAlignment="1" applyProtection="1">
      <alignment horizontal="center" vertical="center"/>
      <protection hidden="1"/>
    </xf>
    <xf numFmtId="0" fontId="1" fillId="33" borderId="20" xfId="0" applyFont="1" applyFill="1" applyBorder="1" applyAlignment="1" applyProtection="1">
      <alignment vertical="center"/>
      <protection hidden="1"/>
    </xf>
    <xf numFmtId="0" fontId="1" fillId="33" borderId="21" xfId="0" applyFont="1" applyFill="1" applyBorder="1" applyAlignment="1" applyProtection="1">
      <alignment vertical="center"/>
      <protection hidden="1"/>
    </xf>
    <xf numFmtId="0" fontId="1" fillId="33" borderId="22" xfId="0" applyFont="1" applyFill="1" applyBorder="1" applyAlignment="1" applyProtection="1">
      <alignment vertical="center"/>
      <protection hidden="1"/>
    </xf>
    <xf numFmtId="0" fontId="7" fillId="34" borderId="11" xfId="0" applyFont="1" applyFill="1" applyBorder="1" applyAlignment="1">
      <alignment horizontal="left" vertical="center" wrapText="1"/>
    </xf>
    <xf numFmtId="0" fontId="1" fillId="34" borderId="10" xfId="0" applyFont="1" applyFill="1" applyBorder="1" applyAlignment="1">
      <alignment horizontal="center" vertical="center" wrapText="1"/>
    </xf>
    <xf numFmtId="182" fontId="7" fillId="0" borderId="10" xfId="0" applyNumberFormat="1" applyFont="1" applyBorder="1" applyAlignment="1">
      <alignment vertical="center" wrapText="1"/>
    </xf>
    <xf numFmtId="0" fontId="17" fillId="33" borderId="0" xfId="0" applyFont="1" applyFill="1" applyBorder="1" applyAlignment="1" applyProtection="1">
      <alignment vertical="center"/>
      <protection hidden="1"/>
    </xf>
    <xf numFmtId="1" fontId="7" fillId="0" borderId="10" xfId="0" applyNumberFormat="1" applyFont="1" applyBorder="1" applyAlignment="1">
      <alignment horizontal="center" vertical="center" wrapText="1"/>
    </xf>
    <xf numFmtId="189" fontId="7" fillId="0" borderId="10" xfId="0" applyNumberFormat="1" applyFont="1" applyFill="1" applyBorder="1" applyAlignment="1">
      <alignment horizontal="center" vertical="center" wrapText="1"/>
    </xf>
    <xf numFmtId="0" fontId="8" fillId="33" borderId="18" xfId="0" applyFont="1" applyFill="1" applyBorder="1" applyAlignment="1" applyProtection="1">
      <alignment vertical="center"/>
      <protection hidden="1"/>
    </xf>
    <xf numFmtId="0" fontId="8" fillId="33" borderId="19" xfId="0" applyFont="1" applyFill="1" applyBorder="1" applyAlignment="1" applyProtection="1">
      <alignment vertical="center"/>
      <protection hidden="1"/>
    </xf>
    <xf numFmtId="0" fontId="1" fillId="33" borderId="19" xfId="0" applyFont="1" applyFill="1" applyBorder="1" applyAlignment="1" applyProtection="1">
      <alignment vertical="center" wrapText="1"/>
      <protection hidden="1"/>
    </xf>
    <xf numFmtId="0" fontId="1" fillId="33" borderId="20" xfId="0" applyFont="1" applyFill="1" applyBorder="1" applyAlignment="1" applyProtection="1">
      <alignment vertical="center" wrapText="1"/>
      <protection hidden="1"/>
    </xf>
    <xf numFmtId="0" fontId="1" fillId="33" borderId="21" xfId="0" applyFont="1" applyFill="1" applyBorder="1" applyAlignment="1" applyProtection="1">
      <alignment horizontal="left" vertical="center" wrapText="1"/>
      <protection hidden="1"/>
    </xf>
    <xf numFmtId="0" fontId="1" fillId="33" borderId="22" xfId="0" applyFont="1" applyFill="1" applyBorder="1" applyAlignment="1" applyProtection="1">
      <alignment vertical="center" wrapText="1"/>
      <protection hidden="1"/>
    </xf>
    <xf numFmtId="0" fontId="19" fillId="0" borderId="10" xfId="0" applyFont="1" applyBorder="1" applyAlignment="1">
      <alignment horizontal="center" vertical="center" wrapText="1"/>
    </xf>
    <xf numFmtId="181" fontId="7" fillId="0" borderId="10" xfId="0" applyNumberFormat="1" applyFont="1" applyBorder="1" applyAlignment="1">
      <alignment horizontal="center" vertical="center" wrapText="1"/>
    </xf>
    <xf numFmtId="0" fontId="10" fillId="34" borderId="10" xfId="0" applyFont="1" applyFill="1" applyBorder="1" applyAlignment="1">
      <alignment horizontal="center" vertical="center" wrapText="1"/>
    </xf>
    <xf numFmtId="0" fontId="7" fillId="33" borderId="13" xfId="0" applyFont="1" applyFill="1" applyBorder="1" applyAlignment="1" applyProtection="1">
      <alignment horizontal="center"/>
      <protection hidden="1"/>
    </xf>
    <xf numFmtId="4" fontId="9" fillId="0" borderId="10" xfId="0" applyNumberFormat="1" applyFont="1" applyFill="1" applyBorder="1" applyAlignment="1">
      <alignment horizontal="center" vertical="top" wrapText="1"/>
    </xf>
    <xf numFmtId="0" fontId="1" fillId="33" borderId="21" xfId="0" applyFont="1" applyFill="1" applyBorder="1" applyAlignment="1" applyProtection="1">
      <alignment vertical="center" wrapText="1"/>
      <protection hidden="1"/>
    </xf>
    <xf numFmtId="0" fontId="7" fillId="33" borderId="13" xfId="0" applyFont="1" applyFill="1" applyBorder="1" applyAlignment="1" applyProtection="1">
      <alignment vertical="center" wrapText="1"/>
      <protection hidden="1"/>
    </xf>
    <xf numFmtId="49" fontId="7" fillId="0" borderId="23" xfId="0" applyNumberFormat="1" applyFont="1" applyBorder="1" applyAlignment="1">
      <alignment vertical="center" wrapText="1"/>
    </xf>
    <xf numFmtId="4" fontId="7" fillId="0" borderId="10" xfId="0" applyNumberFormat="1" applyFont="1" applyBorder="1" applyAlignment="1">
      <alignment horizontal="center" wrapText="1"/>
    </xf>
    <xf numFmtId="0" fontId="7" fillId="33" borderId="13" xfId="0" applyFont="1" applyFill="1" applyBorder="1" applyAlignment="1" applyProtection="1">
      <alignment/>
      <protection hidden="1"/>
    </xf>
    <xf numFmtId="0" fontId="17" fillId="33" borderId="0" xfId="0" applyFont="1" applyFill="1" applyBorder="1" applyAlignment="1" applyProtection="1">
      <alignment horizontal="center" vertical="center"/>
      <protection hidden="1"/>
    </xf>
    <xf numFmtId="192" fontId="19" fillId="0" borderId="10" xfId="0" applyNumberFormat="1"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11" fillId="0" borderId="0" xfId="0" applyFont="1" applyAlignment="1">
      <alignment horizontal="center" vertical="center" wrapText="1"/>
    </xf>
    <xf numFmtId="0" fontId="7" fillId="33" borderId="0" xfId="0" applyFont="1" applyFill="1" applyBorder="1" applyAlignment="1" applyProtection="1">
      <alignment horizontal="left" vertical="center" wrapText="1" indent="1"/>
      <protection hidden="1"/>
    </xf>
    <xf numFmtId="0" fontId="7" fillId="33" borderId="0" xfId="0" applyNumberFormat="1" applyFont="1" applyFill="1" applyBorder="1" applyAlignment="1" applyProtection="1">
      <alignment horizontal="left" vertical="center" wrapText="1" indent="1"/>
      <protection hidden="1"/>
    </xf>
    <xf numFmtId="0" fontId="14" fillId="0" borderId="0" xfId="0" applyFont="1" applyAlignment="1">
      <alignment wrapText="1"/>
    </xf>
    <xf numFmtId="181" fontId="19" fillId="0" borderId="10" xfId="0" applyNumberFormat="1" applyFont="1" applyBorder="1" applyAlignment="1">
      <alignment horizontal="center" vertical="center" wrapText="1"/>
    </xf>
    <xf numFmtId="3" fontId="19" fillId="0" borderId="10" xfId="0" applyNumberFormat="1" applyFont="1" applyFill="1" applyBorder="1" applyAlignment="1">
      <alignment horizontal="center" vertical="center" wrapText="1"/>
    </xf>
    <xf numFmtId="190" fontId="19" fillId="0" borderId="10" xfId="0" applyNumberFormat="1" applyFont="1" applyFill="1" applyBorder="1" applyAlignment="1">
      <alignment horizontal="center" vertical="center" wrapText="1"/>
    </xf>
    <xf numFmtId="181" fontId="7" fillId="0" borderId="10" xfId="0" applyNumberFormat="1" applyFont="1" applyFill="1" applyBorder="1" applyAlignment="1">
      <alignment horizontal="center" vertical="center" wrapText="1"/>
    </xf>
    <xf numFmtId="182" fontId="2" fillId="32" borderId="0" xfId="42" applyNumberFormat="1" applyFill="1" applyAlignment="1" applyProtection="1">
      <alignment vertical="center"/>
      <protection hidden="1"/>
    </xf>
    <xf numFmtId="181" fontId="19" fillId="0" borderId="10" xfId="0" applyNumberFormat="1" applyFont="1" applyFill="1" applyBorder="1" applyAlignment="1">
      <alignment horizontal="center" vertical="center" wrapText="1"/>
    </xf>
    <xf numFmtId="181" fontId="2" fillId="32" borderId="0" xfId="42" applyNumberFormat="1" applyFill="1" applyAlignment="1" applyProtection="1">
      <alignment vertical="center"/>
      <protection hidden="1"/>
    </xf>
    <xf numFmtId="181" fontId="1" fillId="32" borderId="0" xfId="0" applyNumberFormat="1" applyFont="1" applyFill="1" applyAlignment="1" applyProtection="1">
      <alignment vertical="center"/>
      <protection hidden="1"/>
    </xf>
    <xf numFmtId="194" fontId="1" fillId="32" borderId="0" xfId="0" applyNumberFormat="1" applyFont="1" applyFill="1" applyAlignment="1" applyProtection="1">
      <alignment vertical="center"/>
      <protection hidden="1"/>
    </xf>
    <xf numFmtId="173" fontId="19" fillId="0" borderId="10" xfId="0" applyNumberFormat="1" applyFont="1" applyBorder="1" applyAlignment="1">
      <alignment horizontal="center" vertical="center" wrapText="1"/>
    </xf>
    <xf numFmtId="190" fontId="19" fillId="0" borderId="10" xfId="0" applyNumberFormat="1" applyFont="1" applyBorder="1" applyAlignment="1">
      <alignment horizontal="center" vertical="center" wrapText="1"/>
    </xf>
    <xf numFmtId="4" fontId="23" fillId="0" borderId="10" xfId="0" applyNumberFormat="1" applyFont="1" applyBorder="1" applyAlignment="1">
      <alignment horizontal="center" vertical="center" wrapText="1"/>
    </xf>
    <xf numFmtId="173" fontId="7" fillId="0" borderId="10" xfId="0" applyNumberFormat="1" applyFont="1" applyFill="1" applyBorder="1" applyAlignment="1">
      <alignment horizontal="center" vertical="center" wrapText="1"/>
    </xf>
    <xf numFmtId="0" fontId="4" fillId="33" borderId="14" xfId="0" applyFont="1" applyFill="1" applyBorder="1" applyAlignment="1" applyProtection="1">
      <alignment vertical="center"/>
      <protection hidden="1"/>
    </xf>
    <xf numFmtId="0" fontId="2" fillId="32" borderId="0" xfId="42" applyFill="1" applyAlignment="1" applyProtection="1">
      <alignment vertical="center" wrapText="1"/>
      <protection hidden="1"/>
    </xf>
    <xf numFmtId="0" fontId="4" fillId="32" borderId="0" xfId="0" applyFont="1" applyFill="1" applyAlignment="1" applyProtection="1">
      <alignment horizontal="center" vertical="center"/>
      <protection hidden="1"/>
    </xf>
    <xf numFmtId="0" fontId="12" fillId="32" borderId="0" xfId="42" applyFont="1" applyFill="1" applyBorder="1" applyAlignment="1" applyProtection="1">
      <alignment horizontal="left" vertical="center"/>
      <protection hidden="1"/>
    </xf>
    <xf numFmtId="0" fontId="21" fillId="33" borderId="0" xfId="0" applyFont="1" applyFill="1" applyBorder="1" applyAlignment="1" applyProtection="1">
      <alignment horizontal="center" vertical="center"/>
      <protection hidden="1"/>
    </xf>
    <xf numFmtId="0" fontId="6" fillId="33" borderId="0" xfId="0" applyFont="1" applyFill="1" applyBorder="1" applyAlignment="1" applyProtection="1">
      <alignment horizontal="center" vertical="center"/>
      <protection hidden="1"/>
    </xf>
    <xf numFmtId="0" fontId="1" fillId="33" borderId="0" xfId="0" applyFont="1" applyFill="1" applyBorder="1" applyAlignment="1" applyProtection="1">
      <alignment horizontal="left" vertical="center"/>
      <protection hidden="1"/>
    </xf>
    <xf numFmtId="0" fontId="7" fillId="33" borderId="13" xfId="0" applyFont="1" applyFill="1" applyBorder="1" applyAlignment="1" applyProtection="1">
      <alignment horizontal="left" vertical="center"/>
      <protection hidden="1"/>
    </xf>
    <xf numFmtId="0" fontId="1" fillId="33" borderId="0" xfId="0" applyFont="1" applyFill="1" applyBorder="1" applyAlignment="1" applyProtection="1">
      <alignment vertical="top"/>
      <protection hidden="1"/>
    </xf>
    <xf numFmtId="0" fontId="1" fillId="33" borderId="0" xfId="0" applyFont="1" applyFill="1" applyBorder="1" applyAlignment="1" applyProtection="1">
      <alignment horizontal="center" vertical="top"/>
      <protection hidden="1"/>
    </xf>
    <xf numFmtId="0" fontId="1" fillId="33" borderId="0" xfId="0" applyFont="1" applyFill="1" applyBorder="1" applyAlignment="1" applyProtection="1">
      <alignment horizontal="center" vertical="center"/>
      <protection hidden="1"/>
    </xf>
    <xf numFmtId="0" fontId="1" fillId="33" borderId="13" xfId="0" applyFont="1" applyFill="1" applyBorder="1" applyAlignment="1" applyProtection="1">
      <alignment horizontal="center" vertical="center"/>
      <protection hidden="1"/>
    </xf>
    <xf numFmtId="0" fontId="5" fillId="33" borderId="0" xfId="0" applyFont="1" applyFill="1" applyBorder="1" applyAlignment="1" applyProtection="1">
      <alignment horizontal="center" vertical="center"/>
      <protection hidden="1"/>
    </xf>
    <xf numFmtId="0" fontId="16" fillId="33" borderId="0" xfId="0" applyFont="1" applyFill="1" applyBorder="1" applyAlignment="1" applyProtection="1">
      <alignment horizontal="center" vertical="center"/>
      <protection hidden="1"/>
    </xf>
    <xf numFmtId="0" fontId="1" fillId="33" borderId="24" xfId="0" applyFont="1" applyFill="1" applyBorder="1" applyAlignment="1" applyProtection="1">
      <alignment horizontal="center" vertical="top"/>
      <protection hidden="1"/>
    </xf>
    <xf numFmtId="0" fontId="6" fillId="33" borderId="13" xfId="0" applyFont="1" applyFill="1" applyBorder="1" applyAlignment="1" applyProtection="1">
      <alignment horizontal="center" vertical="center"/>
      <protection hidden="1"/>
    </xf>
    <xf numFmtId="0" fontId="6" fillId="33" borderId="0" xfId="0" applyFont="1" applyFill="1" applyBorder="1" applyAlignment="1" applyProtection="1">
      <alignment horizontal="center" vertical="center" wrapText="1"/>
      <protection hidden="1"/>
    </xf>
    <xf numFmtId="0" fontId="5" fillId="33" borderId="0" xfId="0" applyFont="1" applyFill="1" applyBorder="1" applyAlignment="1" applyProtection="1">
      <alignment horizontal="center" vertical="center" wrapText="1"/>
      <protection hidden="1"/>
    </xf>
    <xf numFmtId="0" fontId="8" fillId="33" borderId="14" xfId="0" applyFont="1" applyFill="1" applyBorder="1" applyAlignment="1" applyProtection="1">
      <alignment horizontal="center" vertical="center"/>
      <protection hidden="1"/>
    </xf>
    <xf numFmtId="0" fontId="6" fillId="33" borderId="0" xfId="0" applyFont="1" applyFill="1" applyBorder="1" applyAlignment="1" applyProtection="1">
      <alignment horizontal="left" vertical="center"/>
      <protection hidden="1"/>
    </xf>
    <xf numFmtId="0" fontId="8" fillId="33" borderId="13" xfId="0" applyFont="1" applyFill="1" applyBorder="1" applyAlignment="1" applyProtection="1">
      <alignment horizontal="center" vertical="center"/>
      <protection hidden="1"/>
    </xf>
    <xf numFmtId="0" fontId="6" fillId="33" borderId="24" xfId="0" applyFont="1" applyFill="1" applyBorder="1" applyAlignment="1" applyProtection="1">
      <alignment horizontal="left"/>
      <protection hidden="1"/>
    </xf>
    <xf numFmtId="0" fontId="8" fillId="33" borderId="14" xfId="0" applyFont="1" applyFill="1" applyBorder="1" applyAlignment="1" applyProtection="1">
      <alignment horizontal="center"/>
      <protection hidden="1"/>
    </xf>
    <xf numFmtId="0" fontId="6" fillId="33" borderId="24" xfId="0" applyFont="1" applyFill="1" applyBorder="1" applyAlignment="1" applyProtection="1">
      <alignment horizontal="center" vertical="center"/>
      <protection hidden="1"/>
    </xf>
    <xf numFmtId="0" fontId="6" fillId="33" borderId="0" xfId="0" applyFont="1" applyFill="1" applyBorder="1" applyAlignment="1" applyProtection="1">
      <alignment horizontal="left" vertical="center" wrapText="1"/>
      <protection hidden="1"/>
    </xf>
    <xf numFmtId="0" fontId="6" fillId="33" borderId="0" xfId="0" applyFont="1" applyFill="1" applyBorder="1" applyAlignment="1" applyProtection="1">
      <alignment horizontal="left" vertical="center" indent="1"/>
      <protection hidden="1"/>
    </xf>
    <xf numFmtId="0" fontId="1" fillId="33" borderId="24" xfId="0" applyFont="1" applyFill="1" applyBorder="1" applyAlignment="1" applyProtection="1">
      <alignment vertical="top"/>
      <protection hidden="1"/>
    </xf>
    <xf numFmtId="0" fontId="8" fillId="33" borderId="13" xfId="0" applyFont="1" applyFill="1" applyBorder="1" applyAlignment="1" applyProtection="1">
      <alignment horizontal="center" vertical="top"/>
      <protection hidden="1"/>
    </xf>
    <xf numFmtId="0" fontId="13" fillId="33" borderId="13" xfId="0" applyFont="1" applyFill="1" applyBorder="1" applyAlignment="1" applyProtection="1">
      <alignment horizontal="center" vertical="center"/>
      <protection hidden="1"/>
    </xf>
    <xf numFmtId="0" fontId="8" fillId="33" borderId="0" xfId="0" applyFont="1" applyFill="1" applyBorder="1" applyAlignment="1" applyProtection="1">
      <alignment horizontal="center" vertical="center"/>
      <protection hidden="1"/>
    </xf>
    <xf numFmtId="0" fontId="6" fillId="33" borderId="24" xfId="0" applyFont="1" applyFill="1" applyBorder="1" applyAlignment="1" applyProtection="1">
      <alignment horizontal="left" vertical="center"/>
      <protection hidden="1"/>
    </xf>
    <xf numFmtId="0" fontId="6" fillId="33" borderId="0" xfId="0" applyFont="1" applyFill="1" applyBorder="1" applyAlignment="1" applyProtection="1">
      <alignment horizontal="left"/>
      <protection hidden="1"/>
    </xf>
    <xf numFmtId="0" fontId="8" fillId="33" borderId="24" xfId="0" applyFont="1" applyFill="1" applyBorder="1" applyAlignment="1" applyProtection="1">
      <alignment horizontal="center" vertical="center"/>
      <protection hidden="1"/>
    </xf>
    <xf numFmtId="0" fontId="6" fillId="33" borderId="0" xfId="0" applyFont="1" applyFill="1" applyBorder="1" applyAlignment="1" applyProtection="1">
      <alignment horizontal="left" wrapText="1"/>
      <protection hidden="1"/>
    </xf>
    <xf numFmtId="0" fontId="8" fillId="33" borderId="13" xfId="0" applyFont="1" applyFill="1" applyBorder="1" applyAlignment="1" applyProtection="1">
      <alignment horizontal="center" vertical="center" wrapText="1"/>
      <protection hidden="1"/>
    </xf>
    <xf numFmtId="0" fontId="22" fillId="33" borderId="14" xfId="0" applyFont="1" applyFill="1" applyBorder="1" applyAlignment="1" applyProtection="1">
      <alignment horizontal="center" vertical="center"/>
      <protection hidden="1"/>
    </xf>
    <xf numFmtId="0" fontId="8" fillId="33" borderId="13" xfId="0" applyFont="1" applyFill="1" applyBorder="1" applyAlignment="1" applyProtection="1">
      <alignment horizontal="center"/>
      <protection hidden="1"/>
    </xf>
    <xf numFmtId="0" fontId="17" fillId="33" borderId="0" xfId="0" applyFont="1" applyFill="1" applyBorder="1" applyAlignment="1" applyProtection="1">
      <alignment horizontal="right" vertical="center"/>
      <protection hidden="1"/>
    </xf>
    <xf numFmtId="0" fontId="1" fillId="33" borderId="0"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7" fillId="34" borderId="10" xfId="0" applyFont="1" applyFill="1" applyBorder="1" applyAlignment="1">
      <alignment horizontal="center" vertical="center" wrapText="1"/>
    </xf>
    <xf numFmtId="0" fontId="5" fillId="0" borderId="0" xfId="0" applyFont="1" applyFill="1" applyBorder="1" applyAlignment="1" applyProtection="1">
      <alignment horizontal="center" vertical="center"/>
      <protection hidden="1"/>
    </xf>
    <xf numFmtId="0" fontId="7" fillId="34" borderId="11" xfId="0" applyFont="1" applyFill="1" applyBorder="1" applyAlignment="1" applyProtection="1">
      <alignment horizontal="center" vertical="center" wrapText="1"/>
      <protection hidden="1"/>
    </xf>
    <xf numFmtId="0" fontId="7" fillId="34" borderId="23" xfId="0" applyFont="1" applyFill="1" applyBorder="1" applyAlignment="1" applyProtection="1">
      <alignment horizontal="center" vertical="center" wrapText="1"/>
      <protection hidden="1"/>
    </xf>
    <xf numFmtId="0" fontId="7" fillId="34" borderId="10" xfId="0" applyFont="1" applyFill="1" applyBorder="1" applyAlignment="1">
      <alignment horizontal="left" vertical="center" wrapText="1"/>
    </xf>
    <xf numFmtId="0" fontId="7" fillId="34" borderId="12" xfId="0" applyFont="1" applyFill="1" applyBorder="1" applyAlignment="1" applyProtection="1">
      <alignment horizontal="center" vertical="center" wrapText="1"/>
      <protection hidden="1"/>
    </xf>
    <xf numFmtId="0" fontId="7" fillId="34" borderId="11" xfId="0" applyFont="1" applyFill="1" applyBorder="1" applyAlignment="1">
      <alignment horizontal="left" vertical="center" wrapText="1"/>
    </xf>
    <xf numFmtId="0" fontId="7" fillId="34" borderId="23" xfId="0" applyFont="1" applyFill="1" applyBorder="1" applyAlignment="1">
      <alignment horizontal="left" vertical="center" wrapText="1"/>
    </xf>
    <xf numFmtId="0" fontId="7" fillId="33" borderId="13" xfId="0" applyFont="1" applyFill="1" applyBorder="1" applyAlignment="1" applyProtection="1">
      <alignment horizontal="center"/>
      <protection hidden="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10" fontId="7" fillId="0" borderId="25" xfId="0" applyNumberFormat="1" applyFont="1" applyBorder="1" applyAlignment="1">
      <alignment horizontal="center" vertical="center" wrapText="1"/>
    </xf>
    <xf numFmtId="10" fontId="7" fillId="0" borderId="26" xfId="0" applyNumberFormat="1" applyFont="1" applyBorder="1" applyAlignment="1">
      <alignment horizontal="center" vertical="center" wrapText="1"/>
    </xf>
    <xf numFmtId="189" fontId="19" fillId="0" borderId="25" xfId="0" applyNumberFormat="1" applyFont="1" applyBorder="1" applyAlignment="1">
      <alignment horizontal="center" vertical="center" wrapText="1"/>
    </xf>
    <xf numFmtId="189" fontId="19" fillId="0" borderId="26" xfId="0" applyNumberFormat="1" applyFont="1" applyBorder="1" applyAlignment="1">
      <alignment horizontal="center" vertical="center" wrapText="1"/>
    </xf>
    <xf numFmtId="0" fontId="7" fillId="34" borderId="25" xfId="0" applyFont="1" applyFill="1" applyBorder="1" applyAlignment="1">
      <alignment horizontal="center" vertical="center" wrapText="1"/>
    </xf>
    <xf numFmtId="0" fontId="7" fillId="34" borderId="26"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7" fillId="34" borderId="12" xfId="0" applyFont="1" applyFill="1" applyBorder="1" applyAlignment="1">
      <alignment horizontal="left" vertical="center" wrapText="1"/>
    </xf>
    <xf numFmtId="0" fontId="1" fillId="33" borderId="21" xfId="0" applyFont="1" applyFill="1" applyBorder="1" applyAlignment="1" applyProtection="1">
      <alignment horizontal="left" vertical="center" wrapText="1"/>
      <protection hidden="1"/>
    </xf>
    <xf numFmtId="0" fontId="7" fillId="0" borderId="10" xfId="0" applyFont="1" applyBorder="1" applyAlignment="1">
      <alignment horizontal="center" vertical="center" wrapText="1"/>
    </xf>
    <xf numFmtId="0" fontId="7" fillId="34" borderId="10" xfId="0" applyFont="1" applyFill="1" applyBorder="1" applyAlignment="1" applyProtection="1">
      <alignment horizontal="center" vertical="center" wrapText="1"/>
      <protection hidden="1"/>
    </xf>
    <xf numFmtId="0" fontId="7" fillId="34" borderId="11"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27" xfId="0" applyFont="1" applyFill="1" applyBorder="1" applyAlignment="1">
      <alignment horizontal="center" vertical="center" wrapText="1"/>
    </xf>
    <xf numFmtId="0" fontId="7" fillId="34" borderId="28"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7" fillId="33" borderId="13" xfId="0" applyFont="1" applyFill="1" applyBorder="1" applyAlignment="1" applyProtection="1">
      <alignment horizontal="center" vertical="center" wrapText="1"/>
      <protection hidden="1"/>
    </xf>
    <xf numFmtId="0" fontId="1" fillId="34" borderId="11"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3" xfId="0" applyFont="1" applyBorder="1" applyAlignment="1">
      <alignment horizontal="center" vertical="center" wrapText="1"/>
    </xf>
    <xf numFmtId="49" fontId="7" fillId="0" borderId="23" xfId="0" applyNumberFormat="1" applyFont="1" applyBorder="1" applyAlignment="1">
      <alignment horizontal="center" vertical="center" wrapText="1"/>
    </xf>
    <xf numFmtId="0" fontId="10" fillId="33" borderId="0" xfId="0" applyFont="1" applyFill="1" applyBorder="1" applyAlignment="1" applyProtection="1">
      <alignment horizontal="left" vertical="center" wrapText="1"/>
      <protection hidden="1"/>
    </xf>
    <xf numFmtId="0" fontId="7" fillId="34" borderId="24" xfId="0" applyFont="1" applyFill="1" applyBorder="1" applyAlignment="1">
      <alignment horizontal="center" vertical="center" wrapText="1"/>
    </xf>
    <xf numFmtId="0" fontId="7" fillId="34" borderId="29"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30" xfId="0" applyFont="1" applyFill="1" applyBorder="1" applyAlignment="1">
      <alignment horizontal="center" vertical="center" wrapText="1"/>
    </xf>
    <xf numFmtId="181" fontId="7" fillId="0" borderId="25" xfId="0" applyNumberFormat="1" applyFont="1" applyBorder="1" applyAlignment="1">
      <alignment horizontal="center" vertical="center" wrapText="1"/>
    </xf>
    <xf numFmtId="181" fontId="7" fillId="0" borderId="14" xfId="0" applyNumberFormat="1" applyFont="1" applyBorder="1" applyAlignment="1">
      <alignment horizontal="center" vertical="center" wrapText="1"/>
    </xf>
    <xf numFmtId="181" fontId="7" fillId="0" borderId="26" xfId="0" applyNumberFormat="1" applyFont="1" applyBorder="1" applyAlignment="1">
      <alignment horizontal="center" vertical="center" wrapText="1"/>
    </xf>
    <xf numFmtId="182" fontId="19" fillId="0" borderId="25" xfId="0" applyNumberFormat="1" applyFont="1" applyBorder="1" applyAlignment="1">
      <alignment horizontal="center" vertical="center" wrapText="1"/>
    </xf>
    <xf numFmtId="182" fontId="19" fillId="0" borderId="14" xfId="0" applyNumberFormat="1" applyFont="1" applyBorder="1" applyAlignment="1">
      <alignment horizontal="center" vertical="center" wrapText="1"/>
    </xf>
    <xf numFmtId="182" fontId="19" fillId="0" borderId="26" xfId="0" applyNumberFormat="1" applyFont="1" applyBorder="1" applyAlignment="1">
      <alignment horizontal="center" vertical="center" wrapText="1"/>
    </xf>
    <xf numFmtId="189" fontId="7" fillId="0" borderId="25" xfId="0" applyNumberFormat="1" applyFont="1" applyBorder="1" applyAlignment="1">
      <alignment horizontal="center" vertical="center" wrapText="1"/>
    </xf>
    <xf numFmtId="189" fontId="7" fillId="0" borderId="14" xfId="0" applyNumberFormat="1" applyFont="1" applyBorder="1" applyAlignment="1">
      <alignment horizontal="center" vertical="center" wrapText="1"/>
    </xf>
    <xf numFmtId="189" fontId="7" fillId="0" borderId="26" xfId="0" applyNumberFormat="1" applyFont="1" applyBorder="1" applyAlignment="1">
      <alignment horizontal="center" vertical="center" wrapText="1"/>
    </xf>
    <xf numFmtId="189" fontId="19" fillId="0" borderId="14" xfId="0" applyNumberFormat="1" applyFont="1" applyBorder="1" applyAlignment="1">
      <alignment horizontal="center" vertical="center" wrapText="1"/>
    </xf>
    <xf numFmtId="0" fontId="10" fillId="34" borderId="10" xfId="0" applyFont="1" applyFill="1" applyBorder="1" applyAlignment="1">
      <alignment horizontal="center" vertical="center" wrapText="1"/>
    </xf>
    <xf numFmtId="0" fontId="7" fillId="0" borderId="25" xfId="0" applyFont="1" applyBorder="1" applyAlignment="1">
      <alignment horizontal="left" vertical="center" wrapText="1"/>
    </xf>
    <xf numFmtId="0" fontId="7" fillId="0" borderId="14" xfId="0" applyFont="1" applyBorder="1" applyAlignment="1">
      <alignment horizontal="left" vertical="center" wrapText="1"/>
    </xf>
    <xf numFmtId="0" fontId="7" fillId="0" borderId="26" xfId="0" applyFont="1" applyBorder="1" applyAlignment="1">
      <alignment horizontal="lef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7" fillId="34" borderId="23" xfId="0" applyFont="1" applyFill="1" applyBorder="1" applyAlignment="1">
      <alignment horizontal="center" vertical="center" wrapText="1"/>
    </xf>
    <xf numFmtId="0" fontId="11" fillId="0" borderId="25" xfId="0" applyFont="1" applyBorder="1" applyAlignment="1">
      <alignment horizontal="left" vertical="center" wrapText="1"/>
    </xf>
    <xf numFmtId="0" fontId="11" fillId="0" borderId="14" xfId="0" applyFont="1" applyBorder="1" applyAlignment="1">
      <alignment horizontal="left" vertical="center" wrapText="1"/>
    </xf>
    <xf numFmtId="0" fontId="11" fillId="0" borderId="26" xfId="0" applyFont="1" applyBorder="1" applyAlignment="1">
      <alignment horizontal="left" vertical="center" wrapText="1"/>
    </xf>
    <xf numFmtId="0" fontId="10" fillId="34" borderId="10" xfId="0" applyFont="1" applyFill="1" applyBorder="1" applyAlignment="1" applyProtection="1">
      <alignment horizontal="center" vertical="center" wrapText="1"/>
      <protection hidden="1"/>
    </xf>
    <xf numFmtId="0" fontId="10" fillId="34" borderId="10" xfId="0" applyFont="1" applyFill="1" applyBorder="1" applyAlignment="1">
      <alignment horizontal="left" vertical="center" wrapText="1"/>
    </xf>
    <xf numFmtId="0" fontId="18" fillId="34" borderId="11" xfId="0" applyFont="1" applyFill="1" applyBorder="1" applyAlignment="1" applyProtection="1">
      <alignment horizontal="center" vertical="center" wrapText="1"/>
      <protection hidden="1"/>
    </xf>
    <xf numFmtId="0" fontId="18" fillId="34" borderId="12" xfId="0" applyFont="1" applyFill="1" applyBorder="1" applyAlignment="1" applyProtection="1">
      <alignment horizontal="center" vertical="center" wrapText="1"/>
      <protection hidden="1"/>
    </xf>
    <xf numFmtId="0" fontId="18" fillId="34" borderId="23" xfId="0" applyFont="1" applyFill="1" applyBorder="1" applyAlignment="1" applyProtection="1">
      <alignment horizontal="center" vertical="center" wrapText="1"/>
      <protection hidden="1"/>
    </xf>
    <xf numFmtId="0" fontId="18" fillId="34" borderId="11" xfId="0" applyFont="1" applyFill="1" applyBorder="1" applyAlignment="1">
      <alignment horizontal="center" vertical="center" wrapText="1"/>
    </xf>
    <xf numFmtId="0" fontId="18" fillId="34" borderId="12" xfId="0" applyFont="1" applyFill="1" applyBorder="1" applyAlignment="1">
      <alignment horizontal="center" vertical="center" wrapText="1"/>
    </xf>
    <xf numFmtId="0" fontId="18" fillId="34" borderId="23" xfId="0" applyFont="1" applyFill="1" applyBorder="1" applyAlignment="1">
      <alignment horizontal="center" vertical="center" wrapText="1"/>
    </xf>
    <xf numFmtId="0" fontId="18" fillId="34" borderId="25" xfId="0" applyFont="1" applyFill="1" applyBorder="1" applyAlignment="1">
      <alignment horizontal="center" vertical="center" wrapText="1"/>
    </xf>
    <xf numFmtId="0" fontId="18" fillId="34" borderId="14" xfId="0" applyFont="1" applyFill="1" applyBorder="1" applyAlignment="1">
      <alignment horizontal="center" vertical="center" wrapText="1"/>
    </xf>
    <xf numFmtId="0" fontId="18" fillId="34" borderId="26" xfId="0" applyFont="1" applyFill="1" applyBorder="1" applyAlignment="1">
      <alignment horizontal="center" vertical="center" wrapText="1"/>
    </xf>
    <xf numFmtId="0" fontId="18" fillId="34"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6.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S47"/>
  <sheetViews>
    <sheetView tabSelected="1" zoomScalePageLayoutView="0" workbookViewId="0" topLeftCell="A1">
      <selection activeCell="B5" sqref="B5:K5"/>
    </sheetView>
  </sheetViews>
  <sheetFormatPr defaultColWidth="2.75390625" defaultRowHeight="12" customHeight="1"/>
  <cols>
    <col min="1" max="1" width="2.75390625" style="6" customWidth="1"/>
    <col min="2" max="2" width="3.25390625" style="6" customWidth="1"/>
    <col min="3" max="3" width="7.875" style="1" customWidth="1"/>
    <col min="4" max="4" width="13.00390625" style="1" customWidth="1"/>
    <col min="5" max="6" width="7.375" style="1" customWidth="1"/>
    <col min="7" max="9" width="8.375" style="1" customWidth="1"/>
    <col min="10" max="10" width="14.375" style="1" customWidth="1"/>
    <col min="11" max="11" width="6.375" style="1" customWidth="1"/>
    <col min="12" max="12" width="3.00390625" style="6" customWidth="1"/>
    <col min="13" max="13" width="2.75390625" style="1" customWidth="1"/>
    <col min="14" max="14" width="108.375" style="97" bestFit="1" customWidth="1"/>
    <col min="15" max="22" width="2.75390625" style="1" customWidth="1"/>
    <col min="23" max="23" width="24.75390625" style="1" customWidth="1"/>
    <col min="24" max="26" width="2.75390625" style="1" customWidth="1"/>
    <col min="27" max="27" width="21.375" style="1" customWidth="1"/>
    <col min="28" max="16384" width="2.75390625" style="1" customWidth="1"/>
  </cols>
  <sheetData>
    <row r="1" spans="2:17" ht="15" customHeight="1">
      <c r="B1" s="167"/>
      <c r="C1" s="167"/>
      <c r="D1" s="167"/>
      <c r="E1" s="167"/>
      <c r="F1" s="167"/>
      <c r="G1" s="167"/>
      <c r="H1" s="167"/>
      <c r="I1" s="167"/>
      <c r="J1" s="167"/>
      <c r="K1" s="167"/>
      <c r="L1" s="67"/>
      <c r="M1" s="9"/>
      <c r="O1" s="9"/>
      <c r="P1" s="9"/>
      <c r="Q1" s="9"/>
    </row>
    <row r="2" spans="2:17" ht="15" customHeight="1">
      <c r="B2" s="168"/>
      <c r="C2" s="168"/>
      <c r="D2" s="168"/>
      <c r="E2" s="168"/>
      <c r="F2" s="168"/>
      <c r="G2" s="168"/>
      <c r="H2" s="168"/>
      <c r="I2" s="168"/>
      <c r="J2" s="168"/>
      <c r="K2" s="168"/>
      <c r="L2" s="68"/>
      <c r="M2" s="9"/>
      <c r="O2" s="9"/>
      <c r="P2" s="9"/>
      <c r="Q2" s="9"/>
    </row>
    <row r="3" spans="2:45" ht="12" customHeight="1">
      <c r="B3" s="10"/>
      <c r="C3" s="4"/>
      <c r="D3" s="4"/>
      <c r="E3" s="4"/>
      <c r="F3" s="4"/>
      <c r="G3" s="4"/>
      <c r="H3" s="4"/>
      <c r="I3" s="4"/>
      <c r="J3" s="4"/>
      <c r="K3" s="4"/>
      <c r="L3" s="4"/>
      <c r="N3" s="36" t="s">
        <v>534</v>
      </c>
      <c r="V3" s="3"/>
      <c r="W3" s="3"/>
      <c r="X3" s="3"/>
      <c r="Y3" s="3"/>
      <c r="Z3" s="3"/>
      <c r="AA3" s="3"/>
      <c r="AB3" s="3"/>
      <c r="AC3" s="3"/>
      <c r="AD3" s="3"/>
      <c r="AE3" s="3"/>
      <c r="AF3" s="3"/>
      <c r="AG3" s="3"/>
      <c r="AH3" s="3"/>
      <c r="AI3" s="3"/>
      <c r="AJ3" s="3"/>
      <c r="AK3" s="3"/>
      <c r="AL3" s="3"/>
      <c r="AM3" s="3"/>
      <c r="AN3" s="3"/>
      <c r="AO3" s="3"/>
      <c r="AP3" s="3"/>
      <c r="AQ3" s="3"/>
      <c r="AR3" s="3"/>
      <c r="AS3" s="3"/>
    </row>
    <row r="4" spans="2:45" ht="12" customHeight="1">
      <c r="B4" s="10"/>
      <c r="C4" s="4"/>
      <c r="D4" s="4"/>
      <c r="E4" s="4"/>
      <c r="F4" s="4"/>
      <c r="G4" s="4"/>
      <c r="H4" s="4"/>
      <c r="I4" s="4"/>
      <c r="J4" s="4"/>
      <c r="K4" s="4"/>
      <c r="L4" s="4"/>
      <c r="V4" s="3"/>
      <c r="W4" s="3"/>
      <c r="X4" s="3"/>
      <c r="Y4" s="3"/>
      <c r="Z4" s="3"/>
      <c r="AA4" s="3"/>
      <c r="AB4" s="3"/>
      <c r="AC4" s="3"/>
      <c r="AD4" s="3"/>
      <c r="AE4" s="3"/>
      <c r="AF4" s="3"/>
      <c r="AG4" s="3"/>
      <c r="AH4" s="3"/>
      <c r="AI4" s="3"/>
      <c r="AJ4" s="3"/>
      <c r="AK4" s="3"/>
      <c r="AL4" s="3"/>
      <c r="AM4" s="3"/>
      <c r="AN4" s="3"/>
      <c r="AO4" s="3"/>
      <c r="AP4" s="3"/>
      <c r="AQ4" s="3"/>
      <c r="AR4" s="3"/>
      <c r="AS4" s="3"/>
    </row>
    <row r="5" spans="2:45" s="6" customFormat="1" ht="17.25" customHeight="1">
      <c r="B5" s="169" t="s">
        <v>759</v>
      </c>
      <c r="C5" s="169"/>
      <c r="D5" s="169"/>
      <c r="E5" s="169"/>
      <c r="F5" s="169"/>
      <c r="G5" s="169"/>
      <c r="H5" s="169"/>
      <c r="I5" s="169"/>
      <c r="J5" s="169"/>
      <c r="K5" s="169"/>
      <c r="L5" s="12"/>
      <c r="N5" s="36" t="s">
        <v>515</v>
      </c>
      <c r="V5" s="7"/>
      <c r="W5" s="7"/>
      <c r="X5" s="7"/>
      <c r="Y5" s="7"/>
      <c r="Z5" s="7"/>
      <c r="AA5" s="7"/>
      <c r="AB5" s="7"/>
      <c r="AC5" s="7"/>
      <c r="AD5" s="7"/>
      <c r="AE5" s="7"/>
      <c r="AF5" s="7"/>
      <c r="AG5" s="7"/>
      <c r="AH5" s="7"/>
      <c r="AI5" s="7"/>
      <c r="AJ5" s="7"/>
      <c r="AK5" s="7"/>
      <c r="AL5" s="7"/>
      <c r="AM5" s="7"/>
      <c r="AN5" s="7"/>
      <c r="AO5" s="7"/>
      <c r="AP5" s="7"/>
      <c r="AQ5" s="7"/>
      <c r="AR5" s="7"/>
      <c r="AS5" s="7"/>
    </row>
    <row r="6" spans="2:45" s="6" customFormat="1" ht="18" customHeight="1">
      <c r="B6" s="169" t="s">
        <v>758</v>
      </c>
      <c r="C6" s="169"/>
      <c r="D6" s="169"/>
      <c r="E6" s="169"/>
      <c r="F6" s="169"/>
      <c r="G6" s="169"/>
      <c r="H6" s="169"/>
      <c r="I6" s="169"/>
      <c r="J6" s="169"/>
      <c r="K6" s="169"/>
      <c r="L6" s="12"/>
      <c r="N6" s="36" t="s">
        <v>516</v>
      </c>
      <c r="V6" s="7"/>
      <c r="W6" s="7"/>
      <c r="X6" s="7"/>
      <c r="Y6" s="7"/>
      <c r="Z6" s="7"/>
      <c r="AA6" s="7"/>
      <c r="AB6" s="7"/>
      <c r="AC6" s="7"/>
      <c r="AD6" s="7"/>
      <c r="AE6" s="7"/>
      <c r="AF6" s="7"/>
      <c r="AG6" s="7"/>
      <c r="AH6" s="7"/>
      <c r="AI6" s="7"/>
      <c r="AJ6" s="7"/>
      <c r="AK6" s="7"/>
      <c r="AL6" s="7"/>
      <c r="AM6" s="7"/>
      <c r="AN6" s="7"/>
      <c r="AO6" s="7"/>
      <c r="AP6" s="7"/>
      <c r="AQ6" s="7"/>
      <c r="AR6" s="7"/>
      <c r="AS6" s="7"/>
    </row>
    <row r="7" spans="2:45" s="6" customFormat="1" ht="18" customHeight="1">
      <c r="B7" s="11"/>
      <c r="C7" s="11"/>
      <c r="D7" s="11"/>
      <c r="E7" s="11"/>
      <c r="F7" s="11"/>
      <c r="G7" s="11"/>
      <c r="H7" s="11"/>
      <c r="I7" s="11"/>
      <c r="J7" s="11"/>
      <c r="K7" s="11"/>
      <c r="L7" s="12"/>
      <c r="N7" s="36" t="s">
        <v>517</v>
      </c>
      <c r="O7" s="9"/>
      <c r="P7" s="9"/>
      <c r="V7" s="7"/>
      <c r="W7" s="7"/>
      <c r="X7" s="7"/>
      <c r="Y7" s="7"/>
      <c r="Z7" s="7"/>
      <c r="AA7" s="7"/>
      <c r="AB7" s="7"/>
      <c r="AC7" s="7"/>
      <c r="AD7" s="7"/>
      <c r="AE7" s="7"/>
      <c r="AF7" s="7"/>
      <c r="AG7" s="7"/>
      <c r="AH7" s="7"/>
      <c r="AI7" s="7"/>
      <c r="AJ7" s="7"/>
      <c r="AK7" s="7"/>
      <c r="AL7" s="7"/>
      <c r="AM7" s="7"/>
      <c r="AN7" s="7"/>
      <c r="AO7" s="7"/>
      <c r="AP7" s="7"/>
      <c r="AQ7" s="7"/>
      <c r="AR7" s="7"/>
      <c r="AS7" s="7"/>
    </row>
    <row r="8" spans="2:45" s="6" customFormat="1" ht="18" customHeight="1">
      <c r="B8" s="170"/>
      <c r="C8" s="170"/>
      <c r="D8" s="170"/>
      <c r="E8" s="170"/>
      <c r="F8" s="170"/>
      <c r="G8" s="170"/>
      <c r="H8" s="170"/>
      <c r="I8" s="170"/>
      <c r="J8" s="170"/>
      <c r="K8" s="170"/>
      <c r="L8" s="12"/>
      <c r="N8" s="36" t="s">
        <v>519</v>
      </c>
      <c r="O8" s="1"/>
      <c r="P8" s="1"/>
      <c r="V8" s="7"/>
      <c r="W8" s="7"/>
      <c r="X8" s="7"/>
      <c r="Y8" s="7"/>
      <c r="Z8" s="7"/>
      <c r="AA8" s="7"/>
      <c r="AB8" s="7"/>
      <c r="AC8" s="7"/>
      <c r="AD8" s="7"/>
      <c r="AE8" s="7"/>
      <c r="AF8" s="7"/>
      <c r="AG8" s="7"/>
      <c r="AH8" s="7"/>
      <c r="AI8" s="7"/>
      <c r="AJ8" s="7"/>
      <c r="AK8" s="7"/>
      <c r="AL8" s="7"/>
      <c r="AM8" s="7"/>
      <c r="AN8" s="7"/>
      <c r="AO8" s="7"/>
      <c r="AP8" s="7"/>
      <c r="AQ8" s="7"/>
      <c r="AR8" s="7"/>
      <c r="AS8" s="7"/>
    </row>
    <row r="9" spans="2:14" ht="18" customHeight="1">
      <c r="B9" s="4"/>
      <c r="C9" s="171" t="s">
        <v>740</v>
      </c>
      <c r="D9" s="171"/>
      <c r="E9" s="4"/>
      <c r="F9" s="4"/>
      <c r="G9" s="4"/>
      <c r="H9" s="65"/>
      <c r="I9" s="171" t="s">
        <v>741</v>
      </c>
      <c r="J9" s="171"/>
      <c r="K9" s="4"/>
      <c r="L9" s="4"/>
      <c r="N9" s="36" t="s">
        <v>520</v>
      </c>
    </row>
    <row r="10" spans="2:16" ht="15" customHeight="1">
      <c r="B10" s="4"/>
      <c r="C10" s="172"/>
      <c r="D10" s="172"/>
      <c r="E10" s="4"/>
      <c r="F10" s="4"/>
      <c r="G10" s="4"/>
      <c r="H10" s="4"/>
      <c r="I10" s="172"/>
      <c r="J10" s="172"/>
      <c r="K10" s="4"/>
      <c r="L10" s="4"/>
      <c r="N10" s="36" t="s">
        <v>518</v>
      </c>
      <c r="O10" s="6"/>
      <c r="P10" s="6"/>
    </row>
    <row r="11" spans="2:16" ht="12" customHeight="1">
      <c r="B11" s="4"/>
      <c r="C11" s="173" t="s">
        <v>742</v>
      </c>
      <c r="D11" s="173"/>
      <c r="E11" s="69"/>
      <c r="F11" s="70"/>
      <c r="G11" s="4"/>
      <c r="H11" s="4"/>
      <c r="I11" s="174" t="s">
        <v>742</v>
      </c>
      <c r="J11" s="174"/>
      <c r="K11" s="4"/>
      <c r="L11" s="4"/>
      <c r="N11" s="36" t="s">
        <v>521</v>
      </c>
      <c r="O11" s="6"/>
      <c r="P11" s="6"/>
    </row>
    <row r="12" spans="2:16" ht="12" customHeight="1">
      <c r="B12" s="4"/>
      <c r="C12" s="69"/>
      <c r="D12" s="69"/>
      <c r="E12" s="69"/>
      <c r="F12" s="70"/>
      <c r="G12" s="4"/>
      <c r="H12" s="4"/>
      <c r="I12" s="71"/>
      <c r="J12" s="71"/>
      <c r="K12" s="4"/>
      <c r="L12" s="4"/>
      <c r="N12" s="36" t="s">
        <v>522</v>
      </c>
      <c r="O12" s="6"/>
      <c r="P12" s="6"/>
    </row>
    <row r="13" spans="2:16" ht="12" customHeight="1">
      <c r="B13" s="4"/>
      <c r="C13" s="69"/>
      <c r="D13" s="69"/>
      <c r="E13" s="69"/>
      <c r="F13" s="70"/>
      <c r="G13" s="4"/>
      <c r="H13" s="4"/>
      <c r="I13" s="71"/>
      <c r="J13" s="71"/>
      <c r="K13" s="4"/>
      <c r="L13" s="4"/>
      <c r="N13" s="36" t="s">
        <v>523</v>
      </c>
      <c r="O13" s="6"/>
      <c r="P13" s="6"/>
    </row>
    <row r="14" spans="1:16" s="3" customFormat="1" ht="13.5" customHeight="1">
      <c r="A14" s="7"/>
      <c r="B14" s="4"/>
      <c r="C14" s="98" t="s">
        <v>743</v>
      </c>
      <c r="D14" s="99"/>
      <c r="E14" s="99"/>
      <c r="F14" s="4"/>
      <c r="G14" s="4"/>
      <c r="H14" s="4"/>
      <c r="I14" s="98" t="s">
        <v>743</v>
      </c>
      <c r="J14" s="99"/>
      <c r="K14" s="99"/>
      <c r="L14" s="4"/>
      <c r="N14" s="36" t="s">
        <v>524</v>
      </c>
      <c r="O14" s="1"/>
      <c r="P14" s="1"/>
    </row>
    <row r="15" spans="1:16" s="3" customFormat="1" ht="13.5" customHeight="1">
      <c r="A15" s="7"/>
      <c r="B15" s="4"/>
      <c r="C15" s="69" t="s">
        <v>744</v>
      </c>
      <c r="D15" s="175" t="s">
        <v>745</v>
      </c>
      <c r="E15" s="175"/>
      <c r="F15" s="2"/>
      <c r="G15" s="4"/>
      <c r="H15" s="4"/>
      <c r="I15" s="4" t="s">
        <v>744</v>
      </c>
      <c r="J15" s="175" t="s">
        <v>745</v>
      </c>
      <c r="K15" s="175"/>
      <c r="L15" s="2"/>
      <c r="N15" s="36" t="s">
        <v>525</v>
      </c>
      <c r="O15" s="1"/>
      <c r="P15" s="1"/>
    </row>
    <row r="16" spans="2:16" s="7" customFormat="1" ht="12" customHeight="1">
      <c r="B16" s="4"/>
      <c r="C16" s="2"/>
      <c r="D16" s="2"/>
      <c r="E16" s="2"/>
      <c r="F16" s="2"/>
      <c r="G16" s="2"/>
      <c r="H16" s="2"/>
      <c r="I16" s="2"/>
      <c r="J16" s="2"/>
      <c r="K16" s="4"/>
      <c r="L16" s="4"/>
      <c r="N16" s="36" t="s">
        <v>526</v>
      </c>
      <c r="O16" s="1"/>
      <c r="P16" s="1"/>
    </row>
    <row r="17" spans="2:16" s="6" customFormat="1" ht="10.5" customHeight="1">
      <c r="B17" s="4"/>
      <c r="C17" s="100"/>
      <c r="D17" s="100"/>
      <c r="E17" s="4" t="s">
        <v>746</v>
      </c>
      <c r="F17" s="4"/>
      <c r="G17" s="4"/>
      <c r="H17" s="4"/>
      <c r="I17" s="176"/>
      <c r="J17" s="176"/>
      <c r="K17" s="4" t="s">
        <v>746</v>
      </c>
      <c r="L17" s="4"/>
      <c r="N17" s="36" t="s">
        <v>527</v>
      </c>
      <c r="O17" s="1"/>
      <c r="P17" s="1"/>
    </row>
    <row r="18" spans="2:16" s="6" customFormat="1" ht="15" customHeight="1">
      <c r="B18" s="4"/>
      <c r="C18" s="4"/>
      <c r="D18" s="4"/>
      <c r="E18" s="4"/>
      <c r="F18" s="4"/>
      <c r="G18" s="4"/>
      <c r="H18" s="4"/>
      <c r="I18" s="4"/>
      <c r="J18" s="4"/>
      <c r="K18" s="4"/>
      <c r="L18" s="4"/>
      <c r="N18" s="166" t="s">
        <v>528</v>
      </c>
      <c r="O18" s="1"/>
      <c r="P18" s="1"/>
    </row>
    <row r="19" spans="2:16" s="6" customFormat="1" ht="14.25" customHeight="1">
      <c r="B19" s="4"/>
      <c r="C19" s="4"/>
      <c r="D19" s="4"/>
      <c r="E19" s="4"/>
      <c r="F19" s="4"/>
      <c r="G19" s="4"/>
      <c r="H19" s="4"/>
      <c r="I19" s="4"/>
      <c r="J19" s="4"/>
      <c r="K19" s="4"/>
      <c r="L19" s="4"/>
      <c r="N19" s="36" t="s">
        <v>529</v>
      </c>
      <c r="O19" s="3"/>
      <c r="P19" s="3"/>
    </row>
    <row r="20" spans="2:16" s="6" customFormat="1" ht="13.5" customHeight="1">
      <c r="B20" s="4"/>
      <c r="C20" s="4"/>
      <c r="D20" s="4"/>
      <c r="E20" s="4"/>
      <c r="F20" s="4"/>
      <c r="G20" s="4"/>
      <c r="H20" s="4"/>
      <c r="I20" s="4"/>
      <c r="J20" s="4"/>
      <c r="K20" s="4"/>
      <c r="L20" s="4"/>
      <c r="N20" s="36" t="s">
        <v>530</v>
      </c>
      <c r="O20" s="3"/>
      <c r="P20" s="3"/>
    </row>
    <row r="21" spans="2:16" s="6" customFormat="1" ht="12.75" customHeight="1">
      <c r="B21" s="4"/>
      <c r="C21" s="4"/>
      <c r="D21" s="4"/>
      <c r="E21" s="4"/>
      <c r="F21" s="4"/>
      <c r="G21" s="4"/>
      <c r="H21" s="4"/>
      <c r="I21" s="4"/>
      <c r="J21" s="4"/>
      <c r="K21" s="4"/>
      <c r="L21" s="4"/>
      <c r="N21" s="36" t="s">
        <v>531</v>
      </c>
      <c r="O21" s="7"/>
      <c r="P21" s="7"/>
    </row>
    <row r="22" spans="2:14" s="6" customFormat="1" ht="13.5" customHeight="1">
      <c r="B22" s="177" t="s">
        <v>747</v>
      </c>
      <c r="C22" s="177"/>
      <c r="D22" s="177"/>
      <c r="E22" s="177"/>
      <c r="F22" s="177"/>
      <c r="G22" s="177"/>
      <c r="H22" s="177"/>
      <c r="I22" s="177"/>
      <c r="J22" s="177"/>
      <c r="K22" s="177"/>
      <c r="L22" s="4"/>
      <c r="N22" s="36" t="s">
        <v>532</v>
      </c>
    </row>
    <row r="23" spans="2:14" s="6" customFormat="1" ht="12.75">
      <c r="B23" s="4"/>
      <c r="C23" s="4"/>
      <c r="D23" s="4"/>
      <c r="E23" s="4"/>
      <c r="F23" s="4"/>
      <c r="G23" s="4"/>
      <c r="H23" s="4"/>
      <c r="I23" s="4"/>
      <c r="J23" s="4"/>
      <c r="K23" s="4"/>
      <c r="L23" s="4"/>
      <c r="N23" s="36" t="s">
        <v>533</v>
      </c>
    </row>
    <row r="24" spans="2:14" s="6" customFormat="1" ht="26.25" customHeight="1">
      <c r="B24" s="4"/>
      <c r="C24" s="4"/>
      <c r="D24" s="13" t="s">
        <v>748</v>
      </c>
      <c r="E24" s="178" t="s">
        <v>760</v>
      </c>
      <c r="F24" s="178"/>
      <c r="G24" s="178"/>
      <c r="H24" s="178"/>
      <c r="I24" s="178"/>
      <c r="J24" s="4"/>
      <c r="K24" s="4"/>
      <c r="L24" s="4"/>
      <c r="N24" s="36"/>
    </row>
    <row r="25" spans="2:16" ht="15" customHeight="1">
      <c r="B25" s="4"/>
      <c r="C25" s="4"/>
      <c r="D25" s="4"/>
      <c r="E25" s="179" t="s">
        <v>507</v>
      </c>
      <c r="F25" s="179"/>
      <c r="G25" s="179"/>
      <c r="H25" s="179"/>
      <c r="I25" s="179"/>
      <c r="J25" s="4"/>
      <c r="K25" s="4"/>
      <c r="L25" s="4"/>
      <c r="N25" s="36"/>
      <c r="O25" s="6"/>
      <c r="P25" s="6"/>
    </row>
    <row r="26" spans="2:16" ht="18" customHeight="1">
      <c r="B26" s="4"/>
      <c r="C26" s="4"/>
      <c r="D26" s="4"/>
      <c r="E26" s="101" t="s">
        <v>749</v>
      </c>
      <c r="F26" s="178" t="s">
        <v>750</v>
      </c>
      <c r="G26" s="178"/>
      <c r="H26" s="178"/>
      <c r="I26" s="13" t="s">
        <v>751</v>
      </c>
      <c r="J26" s="4"/>
      <c r="K26" s="4"/>
      <c r="L26" s="4"/>
      <c r="N26" s="36"/>
      <c r="O26" s="6"/>
      <c r="P26" s="6"/>
    </row>
    <row r="27" spans="2:16" ht="11.25" customHeight="1">
      <c r="B27" s="4"/>
      <c r="C27" s="4"/>
      <c r="D27" s="4"/>
      <c r="E27" s="4"/>
      <c r="F27" s="4"/>
      <c r="G27" s="4"/>
      <c r="H27" s="4"/>
      <c r="I27" s="4"/>
      <c r="J27" s="4"/>
      <c r="K27" s="4"/>
      <c r="L27" s="4"/>
      <c r="N27" s="36"/>
      <c r="O27" s="6"/>
      <c r="P27" s="6"/>
    </row>
    <row r="28" spans="2:16" ht="11.25" customHeight="1">
      <c r="B28" s="4"/>
      <c r="C28" s="4"/>
      <c r="D28" s="4"/>
      <c r="E28" s="4"/>
      <c r="F28" s="4"/>
      <c r="G28" s="4"/>
      <c r="H28" s="4"/>
      <c r="I28" s="4"/>
      <c r="J28" s="4"/>
      <c r="K28" s="4"/>
      <c r="L28" s="4"/>
      <c r="N28" s="36"/>
      <c r="O28" s="6"/>
      <c r="P28" s="6"/>
    </row>
    <row r="29" spans="2:16" ht="11.25" customHeight="1">
      <c r="B29" s="4"/>
      <c r="C29" s="4"/>
      <c r="D29" s="4"/>
      <c r="E29" s="4"/>
      <c r="F29" s="4"/>
      <c r="G29" s="4"/>
      <c r="H29" s="4"/>
      <c r="I29" s="4"/>
      <c r="J29" s="4"/>
      <c r="K29" s="4"/>
      <c r="L29" s="4"/>
      <c r="N29" s="36"/>
      <c r="O29" s="6"/>
      <c r="P29" s="6"/>
    </row>
    <row r="30" spans="2:14" ht="11.25" customHeight="1">
      <c r="B30" s="4"/>
      <c r="C30" s="4"/>
      <c r="D30" s="4"/>
      <c r="E30" s="4"/>
      <c r="F30" s="4"/>
      <c r="G30" s="4"/>
      <c r="H30" s="4"/>
      <c r="I30" s="4"/>
      <c r="J30" s="4"/>
      <c r="K30" s="4"/>
      <c r="L30" s="4"/>
      <c r="N30" s="36"/>
    </row>
    <row r="31" spans="2:14" ht="11.25" customHeight="1">
      <c r="B31" s="4"/>
      <c r="C31" s="4"/>
      <c r="D31" s="4"/>
      <c r="E31" s="4"/>
      <c r="F31" s="4"/>
      <c r="G31" s="4"/>
      <c r="H31" s="4"/>
      <c r="I31" s="4"/>
      <c r="J31" s="4"/>
      <c r="K31" s="4"/>
      <c r="L31" s="4"/>
      <c r="N31" s="36"/>
    </row>
    <row r="32" spans="2:14" ht="11.25" customHeight="1">
      <c r="B32" s="4"/>
      <c r="C32" s="4"/>
      <c r="D32" s="4"/>
      <c r="E32" s="4"/>
      <c r="F32" s="4"/>
      <c r="G32" s="4"/>
      <c r="H32" s="4" t="s">
        <v>752</v>
      </c>
      <c r="I32" s="4"/>
      <c r="J32" s="4"/>
      <c r="K32" s="4"/>
      <c r="L32" s="4"/>
      <c r="N32" s="36"/>
    </row>
    <row r="33" spans="2:16" s="6" customFormat="1" ht="12" customHeight="1">
      <c r="B33" s="4"/>
      <c r="C33" s="4"/>
      <c r="D33" s="4"/>
      <c r="E33" s="4"/>
      <c r="F33" s="4"/>
      <c r="G33" s="4"/>
      <c r="H33" s="180"/>
      <c r="I33" s="180"/>
      <c r="J33" s="180"/>
      <c r="K33" s="180"/>
      <c r="L33" s="4"/>
      <c r="N33" s="36"/>
      <c r="O33" s="1"/>
      <c r="P33" s="1"/>
    </row>
    <row r="34" spans="2:16" s="6" customFormat="1" ht="12" customHeight="1">
      <c r="B34" s="4"/>
      <c r="C34" s="4"/>
      <c r="D34" s="4"/>
      <c r="E34" s="4"/>
      <c r="F34" s="4"/>
      <c r="G34" s="4"/>
      <c r="H34" s="174" t="s">
        <v>753</v>
      </c>
      <c r="I34" s="174"/>
      <c r="J34" s="174"/>
      <c r="K34" s="174"/>
      <c r="L34" s="4"/>
      <c r="N34" s="36"/>
      <c r="O34" s="1"/>
      <c r="P34" s="1"/>
    </row>
    <row r="35" spans="2:14" s="6" customFormat="1" ht="12" customHeight="1">
      <c r="B35" s="4"/>
      <c r="C35" s="4"/>
      <c r="D35" s="4"/>
      <c r="E35" s="4"/>
      <c r="F35" s="4"/>
      <c r="G35" s="4"/>
      <c r="H35" s="71"/>
      <c r="I35" s="71"/>
      <c r="J35" s="71"/>
      <c r="K35" s="71"/>
      <c r="L35" s="4"/>
      <c r="N35" s="97"/>
    </row>
    <row r="36" spans="2:14" s="6" customFormat="1" ht="12" customHeight="1">
      <c r="B36" s="4"/>
      <c r="C36" s="4"/>
      <c r="D36" s="4"/>
      <c r="E36" s="4"/>
      <c r="F36" s="4"/>
      <c r="G36" s="4"/>
      <c r="H36" s="102" t="s">
        <v>754</v>
      </c>
      <c r="I36" s="175" t="s">
        <v>755</v>
      </c>
      <c r="J36" s="175"/>
      <c r="K36" s="175"/>
      <c r="L36" s="4"/>
      <c r="N36" s="97"/>
    </row>
    <row r="37" spans="2:14" s="6" customFormat="1" ht="15" customHeight="1">
      <c r="B37" s="4"/>
      <c r="C37" s="4"/>
      <c r="D37" s="4"/>
      <c r="E37" s="4"/>
      <c r="F37" s="4"/>
      <c r="G37" s="4"/>
      <c r="H37" s="71" t="s">
        <v>744</v>
      </c>
      <c r="I37" s="174" t="s">
        <v>745</v>
      </c>
      <c r="J37" s="174"/>
      <c r="K37" s="174"/>
      <c r="L37" s="4"/>
      <c r="N37" s="97"/>
    </row>
    <row r="38" spans="2:14" s="6" customFormat="1" ht="12" customHeight="1">
      <c r="B38" s="4"/>
      <c r="C38" s="4"/>
      <c r="D38" s="4"/>
      <c r="E38" s="4"/>
      <c r="F38" s="4"/>
      <c r="G38" s="4"/>
      <c r="H38" s="176"/>
      <c r="I38" s="176"/>
      <c r="J38" s="176"/>
      <c r="K38" s="4" t="s">
        <v>756</v>
      </c>
      <c r="L38" s="4"/>
      <c r="N38" s="97"/>
    </row>
    <row r="39" spans="2:14" s="6" customFormat="1" ht="12" customHeight="1">
      <c r="B39" s="4"/>
      <c r="C39" s="4"/>
      <c r="D39" s="4"/>
      <c r="E39" s="4"/>
      <c r="F39" s="4"/>
      <c r="G39" s="4"/>
      <c r="H39" s="4"/>
      <c r="I39" s="2"/>
      <c r="J39" s="2"/>
      <c r="K39" s="4"/>
      <c r="L39" s="4"/>
      <c r="N39" s="97"/>
    </row>
    <row r="40" spans="2:14" s="6" customFormat="1" ht="12" customHeight="1">
      <c r="B40" s="4"/>
      <c r="C40" s="4"/>
      <c r="D40" s="4"/>
      <c r="E40" s="4"/>
      <c r="F40" s="4"/>
      <c r="G40" s="4"/>
      <c r="H40" s="4"/>
      <c r="I40" s="2"/>
      <c r="J40" s="2"/>
      <c r="K40" s="4"/>
      <c r="L40" s="4"/>
      <c r="N40" s="97"/>
    </row>
    <row r="41" spans="2:14" s="6" customFormat="1" ht="12" customHeight="1">
      <c r="B41" s="4"/>
      <c r="C41" s="4"/>
      <c r="D41" s="4"/>
      <c r="E41" s="4"/>
      <c r="F41" s="4"/>
      <c r="G41" s="4"/>
      <c r="H41" s="4"/>
      <c r="I41" s="2"/>
      <c r="J41" s="2"/>
      <c r="K41" s="4"/>
      <c r="L41" s="4"/>
      <c r="N41" s="97"/>
    </row>
    <row r="42" spans="2:14" s="6" customFormat="1" ht="12" customHeight="1">
      <c r="B42" s="4"/>
      <c r="C42" s="4"/>
      <c r="D42" s="4"/>
      <c r="E42" s="4"/>
      <c r="F42" s="4"/>
      <c r="G42" s="4"/>
      <c r="H42" s="4"/>
      <c r="I42" s="2"/>
      <c r="J42" s="2"/>
      <c r="K42" s="4"/>
      <c r="L42" s="4"/>
      <c r="N42" s="97"/>
    </row>
    <row r="43" spans="2:14" s="6" customFormat="1" ht="15" customHeight="1">
      <c r="B43" s="4"/>
      <c r="C43" s="181" t="str">
        <f>CONCATENATE("Бизнес-план развития ",E24," является конфиденциальным документом и содержит сведения, являющиеся его собственностью. Ни бизнес-план, ни сведения, содержащиеся в нем, ни при каких обстоятельствах не могут быть переданы какому-либо лицу без специального разрешения предприятия")</f>
        <v>Бизнес-план развития ЗАО ПРЕДПРИЯТИЕ является конфиденциальным документом и содержит сведения, являющиеся его собственностью. Ни бизнес-план, ни сведения, содержащиеся в нем, ни при каких обстоятельствах не могут быть переданы какому-либо лицу без специального разрешения предприятия</v>
      </c>
      <c r="D43" s="181"/>
      <c r="E43" s="181"/>
      <c r="F43" s="181"/>
      <c r="G43" s="181"/>
      <c r="H43" s="181"/>
      <c r="I43" s="181"/>
      <c r="J43" s="181"/>
      <c r="K43" s="181"/>
      <c r="L43" s="4"/>
      <c r="N43" s="97"/>
    </row>
    <row r="44" spans="2:14" s="6" customFormat="1" ht="56.25" customHeight="1">
      <c r="B44" s="4"/>
      <c r="C44" s="181"/>
      <c r="D44" s="181"/>
      <c r="E44" s="181"/>
      <c r="F44" s="181"/>
      <c r="G44" s="181"/>
      <c r="H44" s="181"/>
      <c r="I44" s="181"/>
      <c r="J44" s="181"/>
      <c r="K44" s="181"/>
      <c r="L44" s="4"/>
      <c r="N44" s="97"/>
    </row>
    <row r="45" spans="2:14" s="6" customFormat="1" ht="14.25" customHeight="1">
      <c r="B45" s="4"/>
      <c r="C45" s="103"/>
      <c r="D45" s="103"/>
      <c r="E45" s="103"/>
      <c r="F45" s="103"/>
      <c r="G45" s="103"/>
      <c r="H45" s="103"/>
      <c r="I45" s="103"/>
      <c r="J45" s="103"/>
      <c r="K45" s="103"/>
      <c r="L45" s="4"/>
      <c r="N45" s="97"/>
    </row>
    <row r="46" spans="2:14" s="6" customFormat="1" ht="18">
      <c r="B46" s="4"/>
      <c r="C46" s="103"/>
      <c r="D46" s="182" t="s">
        <v>757</v>
      </c>
      <c r="E46" s="182"/>
      <c r="F46" s="182"/>
      <c r="G46" s="182"/>
      <c r="H46" s="182"/>
      <c r="I46" s="182"/>
      <c r="J46" s="182"/>
      <c r="K46" s="103"/>
      <c r="L46" s="4"/>
      <c r="N46" s="97"/>
    </row>
    <row r="47" spans="2:14" s="6" customFormat="1" ht="12" customHeight="1">
      <c r="B47" s="4"/>
      <c r="C47" s="4"/>
      <c r="D47" s="4"/>
      <c r="E47" s="4"/>
      <c r="F47" s="4"/>
      <c r="G47" s="4"/>
      <c r="H47" s="4"/>
      <c r="I47" s="4"/>
      <c r="J47" s="4"/>
      <c r="K47" s="4"/>
      <c r="N47" s="97"/>
    </row>
  </sheetData>
  <sheetProtection/>
  <mergeCells count="25">
    <mergeCell ref="H34:K34"/>
    <mergeCell ref="I36:K36"/>
    <mergeCell ref="I37:K37"/>
    <mergeCell ref="H38:J38"/>
    <mergeCell ref="C43:K44"/>
    <mergeCell ref="D46:J46"/>
    <mergeCell ref="I17:J17"/>
    <mergeCell ref="B22:K22"/>
    <mergeCell ref="E24:I24"/>
    <mergeCell ref="E25:I25"/>
    <mergeCell ref="F26:H26"/>
    <mergeCell ref="H33:K33"/>
    <mergeCell ref="C10:D10"/>
    <mergeCell ref="I10:J10"/>
    <mergeCell ref="C11:D11"/>
    <mergeCell ref="I11:J11"/>
    <mergeCell ref="D15:E15"/>
    <mergeCell ref="J15:K15"/>
    <mergeCell ref="B1:K1"/>
    <mergeCell ref="B2:K2"/>
    <mergeCell ref="B5:K5"/>
    <mergeCell ref="B6:K6"/>
    <mergeCell ref="B8:K8"/>
    <mergeCell ref="C9:D9"/>
    <mergeCell ref="I9:J9"/>
  </mergeCells>
  <hyperlinks>
    <hyperlink ref="N5" location="'Титульный лист'!A1" display="Титульный лист"/>
    <hyperlink ref="N6" location="'сведения о разработчике'!A1" display="Сведения о разработчике бизнес-плана"/>
    <hyperlink ref="N8" location="'Доведенные показатели'!A1" display="Т.1 Доведенные показатели развития коммерческой организации на очередной год"/>
    <hyperlink ref="N7" location="'паспорт организации'!A1" display="Паспорт организации"/>
    <hyperlink ref="N9" location="'Перечень мероприятий'!A1" display="Т.2 Перечень мероприятий, направленных на достижение основных показателей развития коммерческой организации на очередной год"/>
    <hyperlink ref="N10" location="'Показатели развития на год'!A1" display="т.3 Основные показатели развития коммерческой организации на очередной год"/>
    <hyperlink ref="N11" location="Цены!A1" display="т.4 Прогнозируемые цены на продукцию"/>
    <hyperlink ref="N12" location="'Программа производства'!A1" display="т.5 Программа производства продукции"/>
    <hyperlink ref="N13" location="'Программа реализации'!A1" display="т.6 Программа реализации продукции"/>
    <hyperlink ref="N14" location="'Расчет материальных затрат'!A1" display="т.7 Расчет материальных затрат"/>
    <hyperlink ref="N15" location="'Расчет трудовых ресурсов'!A1" display="т.8 Расчет потребности в трудовых ресурсах и расходов на оплату труда работников"/>
    <hyperlink ref="N16" location="амортизация!A1" display="т.9 Расчет амортизационных отчислений"/>
    <hyperlink ref="N17" location="'затраты на реализацию'!A1" display="т.10 Расчет затрат на реализацию продукции"/>
    <hyperlink ref="N18" location="'Расчет прибыли'!A1" display="'Расчет прибыли'!A1"/>
    <hyperlink ref="N19" location="'Расчет потока денежных средств'!A1" display="т.12 Расчет потока денежных средств по организации"/>
    <hyperlink ref="N20" location="'Проектно-балансовая ведомость'!A1" display="т.13 Проектно-балансовая ведомость по организации"/>
    <hyperlink ref="N21" location="'Инвестиции и финансирование'!A1" display="т.14 Инвестиции в основной капитал и источники финансирования"/>
    <hyperlink ref="N22" location="'Перечень инв. проектов'!A1" display="т.15 Перечень инвестиционных проектов и источники их финансирования"/>
    <hyperlink ref="N23" location="'Кредиторская задолженность'!A1" display="т.16 Просроченная кредиторская задолженность, подлежащая реструктуризации в очередном году"/>
    <hyperlink ref="N3" location="РЕКОМЕНДАЦИИ!A1" display="РЕКОМЕНДАЦИИ по разработке бизнес-планов развития коммерческих организаций на год "/>
  </hyperlinks>
  <printOptions/>
  <pageMargins left="0.7" right="0.7" top="0.75" bottom="0.75" header="0.3" footer="0.3"/>
  <pageSetup horizontalDpi="600" verticalDpi="600" orientation="portrait" paperSize="9" r:id="rId1"/>
  <headerFooter>
    <oddFooter>&amp;L&amp;"Tahoma,обычный"&amp;6© ИПС ЭКСПЕРТ&amp;C&amp;"Tahoma,обычный"&amp;6(017) 354 78 92, 354 78 76&amp;R&amp;"Tahoma,обычный"&amp;6www.expert.by</oddFooter>
  </headerFooter>
</worksheet>
</file>

<file path=xl/worksheets/sheet10.xml><?xml version="1.0" encoding="utf-8"?>
<worksheet xmlns="http://schemas.openxmlformats.org/spreadsheetml/2006/main" xmlns:r="http://schemas.openxmlformats.org/officeDocument/2006/relationships">
  <sheetPr>
    <tabColor theme="9" tint="0.7999799847602844"/>
    <pageSetUpPr fitToPage="1"/>
  </sheetPr>
  <dimension ref="B1:AI35"/>
  <sheetViews>
    <sheetView zoomScalePageLayoutView="0" workbookViewId="0" topLeftCell="A1">
      <selection activeCell="A1" sqref="A1"/>
    </sheetView>
  </sheetViews>
  <sheetFormatPr defaultColWidth="2.75390625" defaultRowHeight="12" customHeight="1"/>
  <cols>
    <col min="1" max="1" width="2.75390625" style="1" customWidth="1"/>
    <col min="2" max="2" width="3.25390625" style="1" customWidth="1"/>
    <col min="3" max="3" width="4.75390625" style="5" customWidth="1"/>
    <col min="4" max="4" width="32.25390625" style="22" customWidth="1"/>
    <col min="5" max="5" width="11.75390625" style="1" customWidth="1"/>
    <col min="6" max="6" width="9.00390625" style="1" customWidth="1"/>
    <col min="7" max="7" width="9.375" style="1" bestFit="1" customWidth="1"/>
    <col min="8" max="8" width="8.375" style="1" bestFit="1" customWidth="1"/>
    <col min="9" max="9" width="6.75390625" style="1" customWidth="1"/>
    <col min="10" max="10" width="9.375" style="1" bestFit="1" customWidth="1"/>
    <col min="11" max="11" width="8.375" style="1" bestFit="1" customWidth="1"/>
    <col min="12" max="15" width="9.75390625" style="1" customWidth="1"/>
    <col min="16" max="16" width="3.00390625" style="1" customWidth="1"/>
    <col min="17" max="17" width="2.75390625" style="1" customWidth="1"/>
    <col min="18" max="18" width="108.375" style="97" bestFit="1" customWidth="1"/>
    <col min="19" max="19" width="6.625" style="1" bestFit="1" customWidth="1"/>
    <col min="20" max="20" width="4.125" style="1" bestFit="1" customWidth="1"/>
    <col min="21" max="22" width="6.625" style="1" bestFit="1" customWidth="1"/>
    <col min="23" max="31" width="4.125" style="1" bestFit="1" customWidth="1"/>
    <col min="32" max="16384" width="2.75390625" style="1" customWidth="1"/>
  </cols>
  <sheetData>
    <row r="1" spans="2:19" ht="15" customHeight="1" thickBot="1">
      <c r="B1" s="38" t="s">
        <v>565</v>
      </c>
      <c r="C1" s="38"/>
      <c r="D1" s="38"/>
      <c r="E1" s="38"/>
      <c r="F1" s="38"/>
      <c r="G1" s="38"/>
      <c r="H1" s="38"/>
      <c r="I1" s="38"/>
      <c r="J1" s="38"/>
      <c r="K1" s="38"/>
      <c r="L1" s="38"/>
      <c r="M1" s="38"/>
      <c r="N1" s="38"/>
      <c r="O1" s="38"/>
      <c r="P1" s="8"/>
      <c r="Q1" s="9"/>
      <c r="S1" s="9"/>
    </row>
    <row r="2" spans="2:35" ht="12.75">
      <c r="B2" s="104"/>
      <c r="C2" s="105"/>
      <c r="D2" s="106"/>
      <c r="E2" s="107"/>
      <c r="F2" s="107"/>
      <c r="G2" s="107"/>
      <c r="H2" s="107"/>
      <c r="I2" s="107"/>
      <c r="J2" s="107"/>
      <c r="K2" s="107"/>
      <c r="L2" s="107"/>
      <c r="M2" s="107"/>
      <c r="N2" s="107"/>
      <c r="O2" s="107"/>
      <c r="P2" s="108"/>
      <c r="X2" s="3"/>
      <c r="Y2" s="3"/>
      <c r="Z2" s="3"/>
      <c r="AA2" s="3"/>
      <c r="AB2" s="3"/>
      <c r="AC2" s="3"/>
      <c r="AD2" s="3"/>
      <c r="AE2" s="3"/>
      <c r="AF2" s="3"/>
      <c r="AG2" s="3"/>
      <c r="AH2" s="3"/>
      <c r="AI2" s="3"/>
    </row>
    <row r="3" spans="2:35" ht="12.75">
      <c r="B3" s="109"/>
      <c r="C3" s="2"/>
      <c r="D3" s="20"/>
      <c r="E3" s="4"/>
      <c r="F3" s="4"/>
      <c r="G3" s="4"/>
      <c r="H3" s="4"/>
      <c r="I3" s="4"/>
      <c r="J3" s="4"/>
      <c r="K3" s="4"/>
      <c r="L3" s="4"/>
      <c r="M3" s="4"/>
      <c r="N3" s="4"/>
      <c r="O3" s="126" t="s">
        <v>187</v>
      </c>
      <c r="P3" s="110"/>
      <c r="R3" s="36" t="s">
        <v>534</v>
      </c>
      <c r="X3" s="3"/>
      <c r="Y3" s="3"/>
      <c r="Z3" s="3"/>
      <c r="AA3" s="3"/>
      <c r="AB3" s="3"/>
      <c r="AC3" s="3"/>
      <c r="AD3" s="3"/>
      <c r="AE3" s="3"/>
      <c r="AF3" s="3"/>
      <c r="AG3" s="3"/>
      <c r="AH3" s="3"/>
      <c r="AI3" s="3"/>
    </row>
    <row r="4" spans="2:35" ht="18">
      <c r="B4" s="111"/>
      <c r="C4" s="177" t="s">
        <v>188</v>
      </c>
      <c r="D4" s="177"/>
      <c r="E4" s="177"/>
      <c r="F4" s="177"/>
      <c r="G4" s="177"/>
      <c r="H4" s="177"/>
      <c r="I4" s="177"/>
      <c r="J4" s="177"/>
      <c r="K4" s="177"/>
      <c r="L4" s="177"/>
      <c r="M4" s="177"/>
      <c r="N4" s="177"/>
      <c r="O4" s="177"/>
      <c r="P4" s="112"/>
      <c r="X4" s="3"/>
      <c r="Y4" s="3"/>
      <c r="Z4" s="3"/>
      <c r="AA4" s="3"/>
      <c r="AB4" s="3"/>
      <c r="AC4" s="3"/>
      <c r="AD4" s="3"/>
      <c r="AE4" s="3"/>
      <c r="AF4" s="3"/>
      <c r="AG4" s="3"/>
      <c r="AH4" s="3"/>
      <c r="AI4" s="3"/>
    </row>
    <row r="5" spans="2:35" ht="11.25" customHeight="1">
      <c r="B5" s="113"/>
      <c r="C5" s="12"/>
      <c r="D5" s="21"/>
      <c r="E5" s="15"/>
      <c r="F5" s="15"/>
      <c r="G5" s="15"/>
      <c r="H5" s="15"/>
      <c r="I5" s="15"/>
      <c r="J5" s="15"/>
      <c r="K5" s="15"/>
      <c r="L5" s="15"/>
      <c r="M5" s="15"/>
      <c r="N5" s="214" t="s">
        <v>707</v>
      </c>
      <c r="O5" s="214"/>
      <c r="P5" s="112"/>
      <c r="R5" s="36" t="s">
        <v>515</v>
      </c>
      <c r="X5" s="3"/>
      <c r="Y5" s="3"/>
      <c r="Z5" s="3"/>
      <c r="AA5" s="3"/>
      <c r="AB5" s="3"/>
      <c r="AC5" s="3"/>
      <c r="AD5" s="3"/>
      <c r="AE5" s="3"/>
      <c r="AF5" s="3"/>
      <c r="AG5" s="3"/>
      <c r="AH5" s="3"/>
      <c r="AI5" s="3"/>
    </row>
    <row r="6" spans="2:35" ht="14.25">
      <c r="B6" s="114"/>
      <c r="C6" s="229" t="s">
        <v>542</v>
      </c>
      <c r="D6" s="210" t="s">
        <v>538</v>
      </c>
      <c r="E6" s="206" t="s">
        <v>539</v>
      </c>
      <c r="F6" s="222" t="s">
        <v>161</v>
      </c>
      <c r="G6" s="234"/>
      <c r="H6" s="223"/>
      <c r="I6" s="222" t="s">
        <v>162</v>
      </c>
      <c r="J6" s="234"/>
      <c r="K6" s="223"/>
      <c r="L6" s="232" t="s">
        <v>163</v>
      </c>
      <c r="M6" s="243"/>
      <c r="N6" s="243"/>
      <c r="O6" s="233"/>
      <c r="P6" s="112"/>
      <c r="R6" s="36" t="s">
        <v>516</v>
      </c>
      <c r="X6" s="3"/>
      <c r="Y6" s="3"/>
      <c r="Z6" s="3"/>
      <c r="AA6" s="3"/>
      <c r="AB6" s="3"/>
      <c r="AC6" s="3"/>
      <c r="AD6" s="3"/>
      <c r="AE6" s="3"/>
      <c r="AF6" s="3"/>
      <c r="AG6" s="3"/>
      <c r="AH6" s="3"/>
      <c r="AI6" s="3"/>
    </row>
    <row r="7" spans="2:35" ht="14.25">
      <c r="B7" s="114"/>
      <c r="C7" s="229"/>
      <c r="D7" s="210"/>
      <c r="E7" s="206"/>
      <c r="F7" s="236" t="s">
        <v>598</v>
      </c>
      <c r="G7" s="236" t="s">
        <v>599</v>
      </c>
      <c r="H7" s="236" t="s">
        <v>600</v>
      </c>
      <c r="I7" s="236" t="s">
        <v>598</v>
      </c>
      <c r="J7" s="236" t="s">
        <v>599</v>
      </c>
      <c r="K7" s="236" t="s">
        <v>600</v>
      </c>
      <c r="L7" s="244"/>
      <c r="M7" s="245"/>
      <c r="N7" s="245"/>
      <c r="O7" s="246"/>
      <c r="P7" s="112"/>
      <c r="R7" s="36" t="s">
        <v>517</v>
      </c>
      <c r="X7" s="3"/>
      <c r="Y7" s="3"/>
      <c r="Z7" s="3"/>
      <c r="AA7" s="3"/>
      <c r="AB7" s="3"/>
      <c r="AC7" s="3"/>
      <c r="AD7" s="3"/>
      <c r="AE7" s="3"/>
      <c r="AF7" s="3"/>
      <c r="AG7" s="3"/>
      <c r="AH7" s="3"/>
      <c r="AI7" s="3"/>
    </row>
    <row r="8" spans="2:18" ht="12.75">
      <c r="B8" s="115"/>
      <c r="C8" s="229"/>
      <c r="D8" s="210"/>
      <c r="E8" s="206"/>
      <c r="F8" s="237"/>
      <c r="G8" s="237"/>
      <c r="H8" s="237"/>
      <c r="I8" s="237"/>
      <c r="J8" s="237"/>
      <c r="K8" s="237"/>
      <c r="L8" s="94" t="s">
        <v>164</v>
      </c>
      <c r="M8" s="94" t="s">
        <v>656</v>
      </c>
      <c r="N8" s="94" t="s">
        <v>657</v>
      </c>
      <c r="O8" s="94" t="s">
        <v>658</v>
      </c>
      <c r="P8" s="110"/>
      <c r="R8" s="36" t="s">
        <v>519</v>
      </c>
    </row>
    <row r="9" spans="2:27" ht="12.75">
      <c r="B9" s="115"/>
      <c r="C9" s="238">
        <v>1</v>
      </c>
      <c r="D9" s="30" t="s">
        <v>189</v>
      </c>
      <c r="E9" s="28"/>
      <c r="F9" s="51" t="s">
        <v>564</v>
      </c>
      <c r="G9" s="51" t="s">
        <v>564</v>
      </c>
      <c r="H9" s="50">
        <f>H10+H11+H12+H13</f>
        <v>8.47</v>
      </c>
      <c r="I9" s="51" t="s">
        <v>564</v>
      </c>
      <c r="J9" s="51" t="s">
        <v>564</v>
      </c>
      <c r="K9" s="50">
        <f>K10+K11+K12+K13</f>
        <v>10.394</v>
      </c>
      <c r="L9" s="50">
        <f>L10+L11+L12+L13</f>
        <v>2.76</v>
      </c>
      <c r="M9" s="50">
        <f>M10+M11+M12+M13</f>
        <v>4.95</v>
      </c>
      <c r="N9" s="50">
        <f>N10+N11+N12+N13</f>
        <v>7.890000000000001</v>
      </c>
      <c r="O9" s="50">
        <f>O10+O11+O12+O13</f>
        <v>10.39</v>
      </c>
      <c r="P9" s="110"/>
      <c r="R9" s="36" t="s">
        <v>520</v>
      </c>
      <c r="S9" s="52"/>
      <c r="T9" s="52"/>
      <c r="U9" s="52"/>
      <c r="V9" s="52"/>
      <c r="W9" s="52"/>
      <c r="X9" s="52"/>
      <c r="Y9" s="52"/>
      <c r="Z9" s="52"/>
      <c r="AA9" s="52"/>
    </row>
    <row r="10" spans="2:31" ht="12.75">
      <c r="B10" s="115"/>
      <c r="C10" s="239"/>
      <c r="D10" s="31" t="s">
        <v>601</v>
      </c>
      <c r="E10" s="28" t="s">
        <v>602</v>
      </c>
      <c r="F10" s="51">
        <v>0.2</v>
      </c>
      <c r="G10" s="51">
        <v>12</v>
      </c>
      <c r="H10" s="50">
        <f>F10*G10</f>
        <v>2.4000000000000004</v>
      </c>
      <c r="I10" s="51">
        <v>0.21</v>
      </c>
      <c r="J10" s="51">
        <v>15</v>
      </c>
      <c r="K10" s="50">
        <f>I10*J10</f>
        <v>3.15</v>
      </c>
      <c r="L10" s="51">
        <v>0.9</v>
      </c>
      <c r="M10" s="51">
        <v>1.5</v>
      </c>
      <c r="N10" s="51">
        <v>2.7</v>
      </c>
      <c r="O10" s="51">
        <v>3.15</v>
      </c>
      <c r="P10" s="110"/>
      <c r="R10" s="36" t="s">
        <v>518</v>
      </c>
      <c r="S10" s="52"/>
      <c r="T10" s="52"/>
      <c r="U10" s="52"/>
      <c r="V10" s="52"/>
      <c r="W10" s="52"/>
      <c r="X10" s="52"/>
      <c r="Y10" s="52"/>
      <c r="Z10" s="52"/>
      <c r="AA10" s="52"/>
      <c r="AB10" s="52"/>
      <c r="AC10" s="52"/>
      <c r="AD10" s="52"/>
      <c r="AE10" s="52"/>
    </row>
    <row r="11" spans="2:31" s="18" customFormat="1" ht="12.75">
      <c r="B11" s="116"/>
      <c r="C11" s="239"/>
      <c r="D11" s="31" t="s">
        <v>603</v>
      </c>
      <c r="E11" s="28" t="s">
        <v>602</v>
      </c>
      <c r="F11" s="51">
        <v>0.43</v>
      </c>
      <c r="G11" s="51">
        <v>9</v>
      </c>
      <c r="H11" s="50">
        <f>F11*G11</f>
        <v>3.87</v>
      </c>
      <c r="I11" s="51">
        <v>0.47</v>
      </c>
      <c r="J11" s="51">
        <v>10</v>
      </c>
      <c r="K11" s="50">
        <f>I11*J11</f>
        <v>4.699999999999999</v>
      </c>
      <c r="L11" s="51">
        <v>1.15</v>
      </c>
      <c r="M11" s="51">
        <v>2.23</v>
      </c>
      <c r="N11" s="51">
        <v>3.45</v>
      </c>
      <c r="O11" s="51">
        <v>4.7</v>
      </c>
      <c r="P11" s="117"/>
      <c r="R11" s="36" t="s">
        <v>521</v>
      </c>
      <c r="S11" s="52"/>
      <c r="T11" s="52"/>
      <c r="U11" s="52"/>
      <c r="V11" s="52"/>
      <c r="W11" s="52"/>
      <c r="X11" s="52"/>
      <c r="Y11" s="52"/>
      <c r="Z11" s="52"/>
      <c r="AA11" s="52"/>
      <c r="AB11" s="52"/>
      <c r="AC11" s="52"/>
      <c r="AD11" s="52"/>
      <c r="AE11" s="52"/>
    </row>
    <row r="12" spans="2:31" ht="12.75">
      <c r="B12" s="115"/>
      <c r="C12" s="239"/>
      <c r="D12" s="31" t="s">
        <v>590</v>
      </c>
      <c r="E12" s="26"/>
      <c r="F12" s="53"/>
      <c r="G12" s="53"/>
      <c r="H12" s="50">
        <f>F12*G12</f>
        <v>0</v>
      </c>
      <c r="I12" s="53"/>
      <c r="J12" s="53"/>
      <c r="K12" s="50">
        <f>I12*J12</f>
        <v>0</v>
      </c>
      <c r="L12" s="50"/>
      <c r="M12" s="50"/>
      <c r="N12" s="50"/>
      <c r="O12" s="50"/>
      <c r="P12" s="110"/>
      <c r="R12" s="36" t="s">
        <v>522</v>
      </c>
      <c r="S12" s="52"/>
      <c r="T12" s="52"/>
      <c r="U12" s="52"/>
      <c r="V12" s="52"/>
      <c r="W12" s="52"/>
      <c r="X12" s="52"/>
      <c r="Y12" s="52"/>
      <c r="Z12" s="52"/>
      <c r="AA12" s="52"/>
      <c r="AB12" s="52"/>
      <c r="AC12" s="52"/>
      <c r="AD12" s="52"/>
      <c r="AE12" s="52"/>
    </row>
    <row r="13" spans="2:31" s="3" customFormat="1" ht="14.25">
      <c r="B13" s="114"/>
      <c r="C13" s="240"/>
      <c r="D13" s="31" t="s">
        <v>604</v>
      </c>
      <c r="E13" s="28" t="s">
        <v>602</v>
      </c>
      <c r="F13" s="51">
        <v>1.1</v>
      </c>
      <c r="G13" s="51">
        <v>2</v>
      </c>
      <c r="H13" s="50">
        <f>F13*G13</f>
        <v>2.2</v>
      </c>
      <c r="I13" s="51">
        <v>1.2</v>
      </c>
      <c r="J13" s="51">
        <v>2.12</v>
      </c>
      <c r="K13" s="50">
        <f>I13*J13</f>
        <v>2.544</v>
      </c>
      <c r="L13" s="51">
        <v>0.71</v>
      </c>
      <c r="M13" s="51">
        <v>1.22</v>
      </c>
      <c r="N13" s="51">
        <v>1.74</v>
      </c>
      <c r="O13" s="51">
        <v>2.54</v>
      </c>
      <c r="P13" s="118"/>
      <c r="R13" s="36" t="s">
        <v>523</v>
      </c>
      <c r="S13" s="52"/>
      <c r="T13" s="52"/>
      <c r="U13" s="52"/>
      <c r="V13" s="52"/>
      <c r="W13" s="52"/>
      <c r="X13" s="52"/>
      <c r="Y13" s="52"/>
      <c r="Z13" s="52"/>
      <c r="AA13" s="52"/>
      <c r="AB13" s="52"/>
      <c r="AC13" s="52"/>
      <c r="AD13" s="52"/>
      <c r="AE13" s="52"/>
    </row>
    <row r="14" spans="2:27" ht="12.75">
      <c r="B14" s="115"/>
      <c r="C14" s="238">
        <v>2</v>
      </c>
      <c r="D14" s="30" t="s">
        <v>192</v>
      </c>
      <c r="E14" s="28"/>
      <c r="F14" s="51" t="s">
        <v>564</v>
      </c>
      <c r="G14" s="51" t="s">
        <v>564</v>
      </c>
      <c r="H14" s="50">
        <f>H15+H16+H17+H18</f>
        <v>3.755</v>
      </c>
      <c r="I14" s="51" t="s">
        <v>564</v>
      </c>
      <c r="J14" s="51" t="s">
        <v>564</v>
      </c>
      <c r="K14" s="50">
        <f>K15+K16+K17+K18</f>
        <v>4.45861</v>
      </c>
      <c r="L14" s="50">
        <f>L15+L16+L17+L18</f>
        <v>1.19</v>
      </c>
      <c r="M14" s="50">
        <f>M15+M16+M17+M18</f>
        <v>2.38</v>
      </c>
      <c r="N14" s="50">
        <f>N15+N16+N17+N18</f>
        <v>3.42</v>
      </c>
      <c r="O14" s="50">
        <f>O15+O16+O17+O18</f>
        <v>4.46</v>
      </c>
      <c r="P14" s="110"/>
      <c r="R14" s="36" t="s">
        <v>524</v>
      </c>
      <c r="S14" s="52"/>
      <c r="T14" s="52"/>
      <c r="U14" s="52"/>
      <c r="V14" s="52"/>
      <c r="W14" s="52"/>
      <c r="X14" s="52"/>
      <c r="Y14" s="52"/>
      <c r="Z14" s="52"/>
      <c r="AA14" s="52"/>
    </row>
    <row r="15" spans="2:31" ht="12.75">
      <c r="B15" s="115"/>
      <c r="C15" s="239"/>
      <c r="D15" s="31" t="s">
        <v>193</v>
      </c>
      <c r="E15" s="28" t="s">
        <v>602</v>
      </c>
      <c r="F15" s="51">
        <v>0.32</v>
      </c>
      <c r="G15" s="51">
        <v>5</v>
      </c>
      <c r="H15" s="50">
        <f>F15*G15</f>
        <v>1.6</v>
      </c>
      <c r="I15" s="51">
        <v>0.31</v>
      </c>
      <c r="J15" s="51">
        <v>5</v>
      </c>
      <c r="K15" s="50">
        <f>I15*J15</f>
        <v>1.55</v>
      </c>
      <c r="L15" s="51">
        <v>0.45</v>
      </c>
      <c r="M15" s="51">
        <v>0.9</v>
      </c>
      <c r="N15" s="51">
        <v>1.3</v>
      </c>
      <c r="O15" s="51">
        <v>1.55</v>
      </c>
      <c r="P15" s="110"/>
      <c r="R15" s="36" t="s">
        <v>525</v>
      </c>
      <c r="S15" s="52"/>
      <c r="T15" s="52"/>
      <c r="U15" s="52"/>
      <c r="V15" s="52"/>
      <c r="W15" s="52"/>
      <c r="X15" s="52"/>
      <c r="Y15" s="52"/>
      <c r="Z15" s="52"/>
      <c r="AA15" s="52"/>
      <c r="AB15" s="52"/>
      <c r="AC15" s="52"/>
      <c r="AD15" s="52"/>
      <c r="AE15" s="52"/>
    </row>
    <row r="16" spans="2:31" s="18" customFormat="1" ht="12.75">
      <c r="B16" s="116"/>
      <c r="C16" s="239"/>
      <c r="D16" s="31" t="s">
        <v>194</v>
      </c>
      <c r="E16" s="28" t="s">
        <v>602</v>
      </c>
      <c r="F16" s="51">
        <v>0.1</v>
      </c>
      <c r="G16" s="51">
        <v>20</v>
      </c>
      <c r="H16" s="50">
        <f>F16*G16</f>
        <v>2</v>
      </c>
      <c r="I16" s="51">
        <v>0.11</v>
      </c>
      <c r="J16" s="51">
        <v>25</v>
      </c>
      <c r="K16" s="50">
        <f>I16*J16</f>
        <v>2.75</v>
      </c>
      <c r="L16" s="51">
        <v>0.7</v>
      </c>
      <c r="M16" s="51">
        <v>1.4</v>
      </c>
      <c r="N16" s="51">
        <v>2</v>
      </c>
      <c r="O16" s="51">
        <v>2.75</v>
      </c>
      <c r="P16" s="117"/>
      <c r="R16" s="36" t="s">
        <v>526</v>
      </c>
      <c r="S16" s="52"/>
      <c r="T16" s="52"/>
      <c r="U16" s="52"/>
      <c r="V16" s="52"/>
      <c r="W16" s="52"/>
      <c r="X16" s="52"/>
      <c r="Y16" s="52"/>
      <c r="Z16" s="52"/>
      <c r="AA16" s="52"/>
      <c r="AB16" s="52"/>
      <c r="AC16" s="52"/>
      <c r="AD16" s="52"/>
      <c r="AE16" s="52"/>
    </row>
    <row r="17" spans="2:31" ht="12.75">
      <c r="B17" s="115"/>
      <c r="C17" s="239"/>
      <c r="D17" s="31" t="s">
        <v>590</v>
      </c>
      <c r="E17" s="26"/>
      <c r="F17" s="53"/>
      <c r="G17" s="53"/>
      <c r="H17" s="50">
        <f>F17*G17</f>
        <v>0</v>
      </c>
      <c r="I17" s="53"/>
      <c r="J17" s="53"/>
      <c r="K17" s="50">
        <f>I17*J17</f>
        <v>0</v>
      </c>
      <c r="L17" s="50"/>
      <c r="M17" s="50"/>
      <c r="N17" s="50"/>
      <c r="O17" s="50"/>
      <c r="P17" s="110"/>
      <c r="R17" s="36" t="s">
        <v>527</v>
      </c>
      <c r="S17" s="52"/>
      <c r="T17" s="52"/>
      <c r="U17" s="52"/>
      <c r="V17" s="52"/>
      <c r="W17" s="52"/>
      <c r="X17" s="52"/>
      <c r="Y17" s="52"/>
      <c r="Z17" s="52"/>
      <c r="AA17" s="52"/>
      <c r="AB17" s="52"/>
      <c r="AC17" s="52"/>
      <c r="AD17" s="52"/>
      <c r="AE17" s="52"/>
    </row>
    <row r="18" spans="2:31" s="3" customFormat="1" ht="25.5">
      <c r="B18" s="114"/>
      <c r="C18" s="240"/>
      <c r="D18" s="31" t="s">
        <v>195</v>
      </c>
      <c r="E18" s="28" t="s">
        <v>602</v>
      </c>
      <c r="F18" s="51">
        <v>0.05</v>
      </c>
      <c r="G18" s="51">
        <v>3.1</v>
      </c>
      <c r="H18" s="50">
        <f>F18*G18</f>
        <v>0.15500000000000003</v>
      </c>
      <c r="I18" s="51">
        <v>0.051</v>
      </c>
      <c r="J18" s="51">
        <v>3.11</v>
      </c>
      <c r="K18" s="50">
        <f>I18*J18</f>
        <v>0.15860999999999997</v>
      </c>
      <c r="L18" s="51">
        <v>0.04</v>
      </c>
      <c r="M18" s="51">
        <v>0.08</v>
      </c>
      <c r="N18" s="51">
        <v>0.12</v>
      </c>
      <c r="O18" s="51">
        <v>0.16</v>
      </c>
      <c r="P18" s="118"/>
      <c r="R18" s="166" t="s">
        <v>528</v>
      </c>
      <c r="S18" s="52"/>
      <c r="T18" s="52"/>
      <c r="U18" s="52"/>
      <c r="V18" s="52"/>
      <c r="W18" s="52"/>
      <c r="X18" s="52"/>
      <c r="Y18" s="52"/>
      <c r="Z18" s="52"/>
      <c r="AA18" s="52"/>
      <c r="AB18" s="52"/>
      <c r="AC18" s="52"/>
      <c r="AD18" s="52"/>
      <c r="AE18" s="52"/>
    </row>
    <row r="19" spans="2:31" s="6" customFormat="1" ht="25.5">
      <c r="B19" s="115"/>
      <c r="C19" s="215" t="s">
        <v>550</v>
      </c>
      <c r="D19" s="29" t="s">
        <v>608</v>
      </c>
      <c r="E19" s="26"/>
      <c r="F19" s="53" t="s">
        <v>564</v>
      </c>
      <c r="G19" s="53" t="s">
        <v>564</v>
      </c>
      <c r="H19" s="50">
        <f>H20+H21+H22+H23</f>
        <v>70.5</v>
      </c>
      <c r="I19" s="53" t="s">
        <v>564</v>
      </c>
      <c r="J19" s="53" t="s">
        <v>564</v>
      </c>
      <c r="K19" s="50">
        <f>K20+K21+K22+K23</f>
        <v>82.1</v>
      </c>
      <c r="L19" s="50">
        <f>L20+L21+L22+L23</f>
        <v>21.2</v>
      </c>
      <c r="M19" s="50">
        <f>M20+M21+M22+M23</f>
        <v>44.599999999999994</v>
      </c>
      <c r="N19" s="50">
        <f>N20+N21+N22+N23</f>
        <v>68.3</v>
      </c>
      <c r="O19" s="50">
        <f>O20+O21+O22+O23</f>
        <v>82.1</v>
      </c>
      <c r="P19" s="110"/>
      <c r="R19" s="36" t="s">
        <v>529</v>
      </c>
      <c r="S19" s="52"/>
      <c r="T19" s="52"/>
      <c r="U19" s="52"/>
      <c r="V19" s="52"/>
      <c r="W19" s="52"/>
      <c r="X19" s="52"/>
      <c r="Y19" s="52"/>
      <c r="Z19" s="52"/>
      <c r="AA19" s="52"/>
      <c r="AB19" s="52"/>
      <c r="AC19" s="52"/>
      <c r="AD19" s="52"/>
      <c r="AE19" s="52"/>
    </row>
    <row r="20" spans="2:31" s="6" customFormat="1" ht="12.75">
      <c r="B20" s="115"/>
      <c r="C20" s="216"/>
      <c r="D20" s="31" t="s">
        <v>605</v>
      </c>
      <c r="E20" s="28" t="s">
        <v>587</v>
      </c>
      <c r="F20" s="54">
        <v>0.005</v>
      </c>
      <c r="G20" s="51">
        <v>500</v>
      </c>
      <c r="H20" s="50">
        <f>F20*G20</f>
        <v>2.5</v>
      </c>
      <c r="I20" s="54">
        <v>0.005</v>
      </c>
      <c r="J20" s="51">
        <v>600</v>
      </c>
      <c r="K20" s="50">
        <f>I20*J20</f>
        <v>3</v>
      </c>
      <c r="L20" s="51">
        <v>0.7</v>
      </c>
      <c r="M20" s="51">
        <v>1.4</v>
      </c>
      <c r="N20" s="51">
        <v>2.4</v>
      </c>
      <c r="O20" s="51">
        <v>3</v>
      </c>
      <c r="P20" s="110"/>
      <c r="R20" s="36" t="s">
        <v>530</v>
      </c>
      <c r="S20" s="52"/>
      <c r="T20" s="52"/>
      <c r="U20" s="52"/>
      <c r="V20" s="52"/>
      <c r="W20" s="52"/>
      <c r="X20" s="52"/>
      <c r="Y20" s="52"/>
      <c r="Z20" s="52"/>
      <c r="AA20" s="52"/>
      <c r="AB20" s="52"/>
      <c r="AC20" s="52"/>
      <c r="AD20" s="52"/>
      <c r="AE20" s="52"/>
    </row>
    <row r="21" spans="2:31" s="19" customFormat="1" ht="12.75">
      <c r="B21" s="116"/>
      <c r="C21" s="216"/>
      <c r="D21" s="31" t="s">
        <v>606</v>
      </c>
      <c r="E21" s="28" t="s">
        <v>587</v>
      </c>
      <c r="F21" s="164">
        <v>0.025</v>
      </c>
      <c r="G21" s="53">
        <v>2000</v>
      </c>
      <c r="H21" s="50">
        <f>F21*G21</f>
        <v>50</v>
      </c>
      <c r="I21" s="164">
        <v>0.025</v>
      </c>
      <c r="J21" s="53">
        <v>2300</v>
      </c>
      <c r="K21" s="50">
        <f>I21*J21</f>
        <v>57.5</v>
      </c>
      <c r="L21" s="51">
        <v>15</v>
      </c>
      <c r="M21" s="51">
        <v>32</v>
      </c>
      <c r="N21" s="51">
        <v>49</v>
      </c>
      <c r="O21" s="51">
        <v>57.5</v>
      </c>
      <c r="P21" s="117"/>
      <c r="R21" s="36" t="s">
        <v>531</v>
      </c>
      <c r="S21" s="52"/>
      <c r="T21" s="52"/>
      <c r="U21" s="52"/>
      <c r="V21" s="52"/>
      <c r="W21" s="52"/>
      <c r="X21" s="52"/>
      <c r="Y21" s="52"/>
      <c r="Z21" s="52"/>
      <c r="AA21" s="52"/>
      <c r="AB21" s="52"/>
      <c r="AC21" s="52"/>
      <c r="AD21" s="52"/>
      <c r="AE21" s="52"/>
    </row>
    <row r="22" spans="2:31" s="6" customFormat="1" ht="12.75">
      <c r="B22" s="115"/>
      <c r="C22" s="216"/>
      <c r="D22" s="31" t="s">
        <v>590</v>
      </c>
      <c r="E22" s="28"/>
      <c r="F22" s="51"/>
      <c r="G22" s="51"/>
      <c r="H22" s="50">
        <f>F22*G22</f>
        <v>0</v>
      </c>
      <c r="I22" s="51"/>
      <c r="J22" s="51"/>
      <c r="K22" s="50">
        <f>I22*J22</f>
        <v>0</v>
      </c>
      <c r="L22" s="51"/>
      <c r="M22" s="51"/>
      <c r="N22" s="51"/>
      <c r="O22" s="51"/>
      <c r="P22" s="110"/>
      <c r="R22" s="36" t="s">
        <v>532</v>
      </c>
      <c r="S22" s="52"/>
      <c r="T22" s="52"/>
      <c r="U22" s="52"/>
      <c r="V22" s="52"/>
      <c r="W22" s="52"/>
      <c r="X22" s="52"/>
      <c r="Y22" s="52"/>
      <c r="Z22" s="52"/>
      <c r="AA22" s="52"/>
      <c r="AB22" s="52"/>
      <c r="AC22" s="52"/>
      <c r="AD22" s="52"/>
      <c r="AE22" s="52"/>
    </row>
    <row r="23" spans="2:31" s="6" customFormat="1" ht="12.75">
      <c r="B23" s="115"/>
      <c r="C23" s="241"/>
      <c r="D23" s="31" t="s">
        <v>607</v>
      </c>
      <c r="E23" s="28" t="s">
        <v>587</v>
      </c>
      <c r="F23" s="54">
        <v>0.012</v>
      </c>
      <c r="G23" s="51">
        <v>1500</v>
      </c>
      <c r="H23" s="50">
        <f>F23*G23</f>
        <v>18</v>
      </c>
      <c r="I23" s="54">
        <v>0.012</v>
      </c>
      <c r="J23" s="51">
        <v>1800</v>
      </c>
      <c r="K23" s="50">
        <f>I23*J23</f>
        <v>21.6</v>
      </c>
      <c r="L23" s="51">
        <v>5.5</v>
      </c>
      <c r="M23" s="51">
        <v>11.2</v>
      </c>
      <c r="N23" s="51">
        <v>16.9</v>
      </c>
      <c r="O23" s="51">
        <v>21.6</v>
      </c>
      <c r="P23" s="110"/>
      <c r="R23" s="36" t="s">
        <v>533</v>
      </c>
      <c r="S23" s="52"/>
      <c r="T23" s="52"/>
      <c r="U23" s="52"/>
      <c r="V23" s="52"/>
      <c r="W23" s="52"/>
      <c r="X23" s="52"/>
      <c r="Y23" s="52"/>
      <c r="Z23" s="52"/>
      <c r="AA23" s="52"/>
      <c r="AB23" s="52"/>
      <c r="AC23" s="52"/>
      <c r="AD23" s="52"/>
      <c r="AE23" s="52"/>
    </row>
    <row r="24" spans="2:31" s="6" customFormat="1" ht="25.5">
      <c r="B24" s="115"/>
      <c r="C24" s="215" t="s">
        <v>551</v>
      </c>
      <c r="D24" s="29" t="s">
        <v>196</v>
      </c>
      <c r="E24" s="26"/>
      <c r="F24" s="53" t="s">
        <v>564</v>
      </c>
      <c r="G24" s="53" t="s">
        <v>564</v>
      </c>
      <c r="H24" s="50">
        <f>H25+H26+H27+H28+H29+H30+H31</f>
        <v>28.92</v>
      </c>
      <c r="I24" s="53" t="s">
        <v>564</v>
      </c>
      <c r="J24" s="53" t="s">
        <v>564</v>
      </c>
      <c r="K24" s="50">
        <f>K25+K26+K27+K28+K29</f>
        <v>30.360000000000003</v>
      </c>
      <c r="L24" s="50">
        <f>L25+L26+L27+L28+L29</f>
        <v>10.91</v>
      </c>
      <c r="M24" s="50">
        <f>M25+M26+M27+M28+M29</f>
        <v>15.45</v>
      </c>
      <c r="N24" s="50">
        <f>N25+N26+N27+N28+N29</f>
        <v>19.880000000000003</v>
      </c>
      <c r="O24" s="50">
        <f>O25+O26+O27+O28+O29</f>
        <v>30.36</v>
      </c>
      <c r="P24" s="110"/>
      <c r="R24" s="36"/>
      <c r="S24" s="52"/>
      <c r="T24" s="52"/>
      <c r="U24" s="52"/>
      <c r="V24" s="52"/>
      <c r="W24" s="52"/>
      <c r="X24" s="52"/>
      <c r="Y24" s="52"/>
      <c r="Z24" s="52"/>
      <c r="AA24" s="52"/>
      <c r="AB24" s="52"/>
      <c r="AC24" s="52"/>
      <c r="AD24" s="52"/>
      <c r="AE24" s="52"/>
    </row>
    <row r="25" spans="2:31" s="6" customFormat="1" ht="12.75">
      <c r="B25" s="115"/>
      <c r="C25" s="216"/>
      <c r="D25" s="31" t="s">
        <v>197</v>
      </c>
      <c r="E25" s="28" t="s">
        <v>204</v>
      </c>
      <c r="F25" s="51">
        <v>0.4</v>
      </c>
      <c r="G25" s="51">
        <v>20</v>
      </c>
      <c r="H25" s="50">
        <f aca="true" t="shared" si="0" ref="H25:H31">F25*G25</f>
        <v>8</v>
      </c>
      <c r="I25" s="51">
        <v>0.4</v>
      </c>
      <c r="J25" s="51">
        <v>20</v>
      </c>
      <c r="K25" s="50">
        <f aca="true" t="shared" si="1" ref="K25:K31">I25*J25</f>
        <v>8</v>
      </c>
      <c r="L25" s="51">
        <v>3</v>
      </c>
      <c r="M25" s="51">
        <v>4</v>
      </c>
      <c r="N25" s="51">
        <v>5</v>
      </c>
      <c r="O25" s="51">
        <v>8</v>
      </c>
      <c r="P25" s="110"/>
      <c r="R25" s="36"/>
      <c r="S25" s="52"/>
      <c r="T25" s="52"/>
      <c r="U25" s="52"/>
      <c r="V25" s="52"/>
      <c r="W25" s="52"/>
      <c r="X25" s="52"/>
      <c r="Y25" s="52"/>
      <c r="Z25" s="52"/>
      <c r="AA25" s="52"/>
      <c r="AB25" s="52"/>
      <c r="AC25" s="52"/>
      <c r="AD25" s="52"/>
      <c r="AE25" s="52"/>
    </row>
    <row r="26" spans="2:31" s="6" customFormat="1" ht="12.75">
      <c r="B26" s="115"/>
      <c r="C26" s="216"/>
      <c r="D26" s="31" t="s">
        <v>198</v>
      </c>
      <c r="E26" s="28" t="s">
        <v>602</v>
      </c>
      <c r="F26" s="51">
        <v>2</v>
      </c>
      <c r="G26" s="51">
        <v>8</v>
      </c>
      <c r="H26" s="50">
        <f t="shared" si="0"/>
        <v>16</v>
      </c>
      <c r="I26" s="51">
        <v>2</v>
      </c>
      <c r="J26" s="51">
        <v>8</v>
      </c>
      <c r="K26" s="50">
        <f t="shared" si="1"/>
        <v>16</v>
      </c>
      <c r="L26" s="51">
        <v>6</v>
      </c>
      <c r="M26" s="51">
        <v>8</v>
      </c>
      <c r="N26" s="51">
        <v>10</v>
      </c>
      <c r="O26" s="51">
        <v>16</v>
      </c>
      <c r="P26" s="110"/>
      <c r="R26" s="36"/>
      <c r="S26" s="52"/>
      <c r="T26" s="52"/>
      <c r="U26" s="52"/>
      <c r="V26" s="52"/>
      <c r="W26" s="52"/>
      <c r="X26" s="52"/>
      <c r="Y26" s="52"/>
      <c r="Z26" s="52"/>
      <c r="AA26" s="52"/>
      <c r="AB26" s="52"/>
      <c r="AC26" s="52"/>
      <c r="AD26" s="52"/>
      <c r="AE26" s="52"/>
    </row>
    <row r="27" spans="2:31" s="19" customFormat="1" ht="12.75">
      <c r="B27" s="116"/>
      <c r="C27" s="216"/>
      <c r="D27" s="31" t="s">
        <v>609</v>
      </c>
      <c r="E27" s="26" t="s">
        <v>205</v>
      </c>
      <c r="F27" s="53">
        <v>0.18</v>
      </c>
      <c r="G27" s="53">
        <v>12</v>
      </c>
      <c r="H27" s="50">
        <f t="shared" si="0"/>
        <v>2.16</v>
      </c>
      <c r="I27" s="53">
        <v>0.18</v>
      </c>
      <c r="J27" s="53">
        <v>20</v>
      </c>
      <c r="K27" s="50">
        <f t="shared" si="1"/>
        <v>3.5999999999999996</v>
      </c>
      <c r="L27" s="51">
        <v>1.2</v>
      </c>
      <c r="M27" s="51">
        <v>2</v>
      </c>
      <c r="N27" s="51">
        <v>2.8</v>
      </c>
      <c r="O27" s="51">
        <v>3.6</v>
      </c>
      <c r="P27" s="117"/>
      <c r="R27" s="36"/>
      <c r="S27" s="52"/>
      <c r="T27" s="52"/>
      <c r="U27" s="52"/>
      <c r="V27" s="52"/>
      <c r="W27" s="52"/>
      <c r="X27" s="52"/>
      <c r="Y27" s="52"/>
      <c r="Z27" s="52"/>
      <c r="AA27" s="52"/>
      <c r="AB27" s="52"/>
      <c r="AC27" s="52"/>
      <c r="AD27" s="52"/>
      <c r="AE27" s="52"/>
    </row>
    <row r="28" spans="2:31" s="6" customFormat="1" ht="12.75">
      <c r="B28" s="115"/>
      <c r="C28" s="216"/>
      <c r="D28" s="31" t="s">
        <v>199</v>
      </c>
      <c r="E28" s="28" t="s">
        <v>206</v>
      </c>
      <c r="F28" s="51">
        <v>0.23</v>
      </c>
      <c r="G28" s="51">
        <v>12</v>
      </c>
      <c r="H28" s="50">
        <f t="shared" si="0"/>
        <v>2.7600000000000002</v>
      </c>
      <c r="I28" s="51">
        <v>0.23</v>
      </c>
      <c r="J28" s="51">
        <v>12</v>
      </c>
      <c r="K28" s="50">
        <f t="shared" si="1"/>
        <v>2.7600000000000002</v>
      </c>
      <c r="L28" s="51">
        <v>0.71</v>
      </c>
      <c r="M28" s="51">
        <v>1.45</v>
      </c>
      <c r="N28" s="51">
        <v>2.08</v>
      </c>
      <c r="O28" s="51">
        <v>2.76</v>
      </c>
      <c r="P28" s="110"/>
      <c r="R28" s="36"/>
      <c r="S28" s="52"/>
      <c r="T28" s="52"/>
      <c r="U28" s="52"/>
      <c r="V28" s="52"/>
      <c r="W28" s="52"/>
      <c r="X28" s="52"/>
      <c r="Y28" s="52"/>
      <c r="Z28" s="52"/>
      <c r="AA28" s="52"/>
      <c r="AB28" s="52"/>
      <c r="AC28" s="52"/>
      <c r="AD28" s="52"/>
      <c r="AE28" s="52"/>
    </row>
    <row r="29" spans="2:31" s="6" customFormat="1" ht="25.5">
      <c r="B29" s="115"/>
      <c r="C29" s="241"/>
      <c r="D29" s="31" t="s">
        <v>200</v>
      </c>
      <c r="E29" s="28"/>
      <c r="F29" s="51"/>
      <c r="G29" s="51"/>
      <c r="H29" s="50">
        <f t="shared" si="0"/>
        <v>0</v>
      </c>
      <c r="I29" s="51"/>
      <c r="J29" s="51"/>
      <c r="K29" s="50">
        <f t="shared" si="1"/>
        <v>0</v>
      </c>
      <c r="L29" s="51"/>
      <c r="M29" s="51"/>
      <c r="N29" s="51"/>
      <c r="O29" s="51"/>
      <c r="P29" s="110"/>
      <c r="R29" s="36"/>
      <c r="S29" s="52"/>
      <c r="T29" s="52"/>
      <c r="U29" s="52"/>
      <c r="V29" s="52"/>
      <c r="W29" s="52"/>
      <c r="X29" s="52"/>
      <c r="Y29" s="52"/>
      <c r="Z29" s="52"/>
      <c r="AA29" s="52"/>
      <c r="AB29" s="52"/>
      <c r="AC29" s="52"/>
      <c r="AD29" s="52"/>
      <c r="AE29" s="52"/>
    </row>
    <row r="30" spans="2:31" s="6" customFormat="1" ht="25.5">
      <c r="B30" s="115"/>
      <c r="C30" s="24" t="s">
        <v>552</v>
      </c>
      <c r="D30" s="29" t="s">
        <v>201</v>
      </c>
      <c r="E30" s="28"/>
      <c r="F30" s="51"/>
      <c r="G30" s="51"/>
      <c r="H30" s="50">
        <f t="shared" si="0"/>
        <v>0</v>
      </c>
      <c r="I30" s="51"/>
      <c r="J30" s="51"/>
      <c r="K30" s="50">
        <f t="shared" si="1"/>
        <v>0</v>
      </c>
      <c r="L30" s="51"/>
      <c r="M30" s="51"/>
      <c r="N30" s="51"/>
      <c r="O30" s="51"/>
      <c r="P30" s="110"/>
      <c r="R30" s="36"/>
      <c r="S30" s="52"/>
      <c r="T30" s="52"/>
      <c r="U30" s="52"/>
      <c r="V30" s="52"/>
      <c r="W30" s="52"/>
      <c r="X30" s="52"/>
      <c r="Y30" s="52"/>
      <c r="Z30" s="52"/>
      <c r="AA30" s="52"/>
      <c r="AB30" s="52"/>
      <c r="AC30" s="52"/>
      <c r="AD30" s="52"/>
      <c r="AE30" s="52"/>
    </row>
    <row r="31" spans="2:31" s="6" customFormat="1" ht="12.75">
      <c r="B31" s="115"/>
      <c r="C31" s="24" t="s">
        <v>553</v>
      </c>
      <c r="D31" s="29" t="s">
        <v>202</v>
      </c>
      <c r="E31" s="28"/>
      <c r="F31" s="51"/>
      <c r="G31" s="51"/>
      <c r="H31" s="50">
        <f t="shared" si="0"/>
        <v>0</v>
      </c>
      <c r="I31" s="51"/>
      <c r="J31" s="51"/>
      <c r="K31" s="50">
        <f t="shared" si="1"/>
        <v>0</v>
      </c>
      <c r="L31" s="51"/>
      <c r="M31" s="51"/>
      <c r="N31" s="51"/>
      <c r="O31" s="51"/>
      <c r="P31" s="110"/>
      <c r="R31" s="36"/>
      <c r="S31" s="52"/>
      <c r="T31" s="52"/>
      <c r="U31" s="52"/>
      <c r="V31" s="52"/>
      <c r="W31" s="52"/>
      <c r="X31" s="52"/>
      <c r="Y31" s="52"/>
      <c r="Z31" s="52"/>
      <c r="AA31" s="52"/>
      <c r="AB31" s="52"/>
      <c r="AC31" s="52"/>
      <c r="AD31" s="52"/>
      <c r="AE31" s="52"/>
    </row>
    <row r="32" spans="2:31" s="6" customFormat="1" ht="12.75">
      <c r="B32" s="115"/>
      <c r="C32" s="24" t="s">
        <v>554</v>
      </c>
      <c r="D32" s="29" t="s">
        <v>203</v>
      </c>
      <c r="E32" s="26"/>
      <c r="F32" s="26" t="s">
        <v>564</v>
      </c>
      <c r="G32" s="26" t="s">
        <v>564</v>
      </c>
      <c r="H32" s="50">
        <f>H9+H14+H19+H24+H30+H31</f>
        <v>111.645</v>
      </c>
      <c r="I32" s="26" t="s">
        <v>564</v>
      </c>
      <c r="J32" s="26" t="s">
        <v>564</v>
      </c>
      <c r="K32" s="50">
        <f>K9+K14+K19+K24+K30+K31</f>
        <v>127.31260999999999</v>
      </c>
      <c r="L32" s="50">
        <f>L9+L14+L19+L24+L30+L31</f>
        <v>36.06</v>
      </c>
      <c r="M32" s="50">
        <f>M9+M14+M19+M24+M30+M31</f>
        <v>67.38</v>
      </c>
      <c r="N32" s="50">
        <f>N9+N14+N19+N24+N30+N31</f>
        <v>99.49000000000001</v>
      </c>
      <c r="O32" s="50">
        <f>O9+O14+O19+O24+O30+O31</f>
        <v>127.30999999999999</v>
      </c>
      <c r="P32" s="110"/>
      <c r="R32" s="36"/>
      <c r="S32" s="52"/>
      <c r="T32" s="52"/>
      <c r="U32" s="52"/>
      <c r="V32" s="52"/>
      <c r="W32" s="52"/>
      <c r="X32" s="52"/>
      <c r="Y32" s="52"/>
      <c r="Z32" s="52"/>
      <c r="AA32" s="52"/>
      <c r="AB32" s="52"/>
      <c r="AC32" s="52"/>
      <c r="AD32" s="52"/>
      <c r="AE32" s="52"/>
    </row>
    <row r="33" spans="2:18" s="6" customFormat="1" ht="15" customHeight="1">
      <c r="B33" s="109"/>
      <c r="C33" s="10"/>
      <c r="D33" s="10"/>
      <c r="E33" s="10"/>
      <c r="F33" s="10"/>
      <c r="G33" s="10"/>
      <c r="H33" s="10"/>
      <c r="I33" s="10"/>
      <c r="J33" s="10"/>
      <c r="K33" s="10"/>
      <c r="L33" s="10"/>
      <c r="M33" s="10"/>
      <c r="N33" s="10"/>
      <c r="O33" s="10"/>
      <c r="P33" s="131"/>
      <c r="R33" s="36"/>
    </row>
    <row r="34" spans="2:18" s="6" customFormat="1" ht="22.5" customHeight="1">
      <c r="B34" s="109"/>
      <c r="C34" s="242" t="s">
        <v>207</v>
      </c>
      <c r="D34" s="242"/>
      <c r="E34" s="242"/>
      <c r="F34" s="242"/>
      <c r="G34" s="242"/>
      <c r="H34" s="242"/>
      <c r="I34" s="242"/>
      <c r="J34" s="242"/>
      <c r="K34" s="242"/>
      <c r="L34" s="242"/>
      <c r="M34" s="242"/>
      <c r="N34" s="242"/>
      <c r="O34" s="242"/>
      <c r="P34" s="131"/>
      <c r="R34" s="36"/>
    </row>
    <row r="35" spans="2:16" ht="10.5" customHeight="1" thickBot="1">
      <c r="B35" s="132"/>
      <c r="C35" s="227"/>
      <c r="D35" s="227"/>
      <c r="E35" s="227"/>
      <c r="F35" s="227"/>
      <c r="G35" s="227"/>
      <c r="H35" s="227"/>
      <c r="I35" s="227"/>
      <c r="J35" s="227"/>
      <c r="K35" s="227"/>
      <c r="L35" s="140"/>
      <c r="M35" s="140"/>
      <c r="N35" s="140"/>
      <c r="O35" s="140"/>
      <c r="P35" s="134"/>
    </row>
  </sheetData>
  <sheetProtection/>
  <mergeCells count="20">
    <mergeCell ref="C19:C23"/>
    <mergeCell ref="C24:C29"/>
    <mergeCell ref="C34:O34"/>
    <mergeCell ref="C9:C13"/>
    <mergeCell ref="L6:O7"/>
    <mergeCell ref="C6:C8"/>
    <mergeCell ref="F6:H6"/>
    <mergeCell ref="F7:F8"/>
    <mergeCell ref="G7:G8"/>
    <mergeCell ref="H7:H8"/>
    <mergeCell ref="C35:K35"/>
    <mergeCell ref="J7:J8"/>
    <mergeCell ref="K7:K8"/>
    <mergeCell ref="C4:O4"/>
    <mergeCell ref="E6:E8"/>
    <mergeCell ref="I6:K6"/>
    <mergeCell ref="N5:O5"/>
    <mergeCell ref="I7:I8"/>
    <mergeCell ref="D6:D8"/>
    <mergeCell ref="C14:C18"/>
  </mergeCells>
  <hyperlinks>
    <hyperlink ref="R5" location="'Титульный лист'!A1" display="Титульный лист"/>
    <hyperlink ref="R6" location="'сведения о разработчике'!A1" display="Сведения о разработчике бизнес-плана"/>
    <hyperlink ref="R8" location="'Доведенные показатели'!A1" display="Т.1 Доведенные показатели развития коммерческой организации на очередной год"/>
    <hyperlink ref="R7" location="'паспорт организации'!A1" display="Паспорт организации"/>
    <hyperlink ref="R9" location="'Перечень мероприятий'!A1" display="Т.2 Перечень мероприятий, направленных на достижение основных показателей развития коммерческой организации на очередной год"/>
    <hyperlink ref="R10" location="'Показатели развития на год'!A1" display="т.3 Основные показатели развития коммерческой организации на очередной год"/>
    <hyperlink ref="R11" location="Цены!A1" display="т.4 Прогнозируемые цены на продукцию"/>
    <hyperlink ref="R12" location="'Программа производства'!A1" display="т.5 Программа производства продукции"/>
    <hyperlink ref="R13" location="'Программа реализации'!A1" display="т.6 Программа реализации продукции"/>
    <hyperlink ref="R14" location="'Расчет материальных затрат'!A1" display="т.7 Расчет материальных затрат"/>
    <hyperlink ref="R15" location="'Расчет трудовых ресурсов'!A1" display="т.8 Расчет потребности в трудовых ресурсах и расходов на оплату труда работников"/>
    <hyperlink ref="R16" location="амортизация!A1" display="т.9 Расчет амортизационных отчислений"/>
    <hyperlink ref="R17" location="'затраты на реализацию'!A1" display="т.10 Расчет затрат на реализацию продукции"/>
    <hyperlink ref="R18" location="'Расчет прибыли'!A1" display="'Расчет прибыли'!A1"/>
    <hyperlink ref="R19" location="'Расчет потока денежных средств'!A1" display="т.12 Расчет потока денежных средств по организации"/>
    <hyperlink ref="R20" location="'Проектно-балансовая ведомость'!A1" display="т.13 Проектно-балансовая ведомость по организации"/>
    <hyperlink ref="R21" location="'Инвестиции и финансирование'!A1" display="т.14 Инвестиции в основной капитал и источники финансирования"/>
    <hyperlink ref="R22" location="'Перечень инв. проектов'!A1" display="т.15 Перечень инвестиционных проектов и источники их финансирования"/>
    <hyperlink ref="R23" location="'Кредиторская задолженность'!A1" display="т.16 Просроченная кредиторская задолженность, подлежащая реструктуризации в очередном году"/>
    <hyperlink ref="R3" location="РЕКОМЕНДАЦИИ!A1" display="РЕКОМЕНДАЦИИ по разработке бизнес-планов развития коммерческих организаций на год "/>
  </hyperlinks>
  <printOptions/>
  <pageMargins left="0.7086614173228347" right="0.7086614173228347" top="0.7480314960629921" bottom="0.7480314960629921" header="0.31496062992125984" footer="0.31496062992125984"/>
  <pageSetup fitToHeight="1" fitToWidth="1" horizontalDpi="300" verticalDpi="300" orientation="landscape" paperSize="9" scale="92" r:id="rId3"/>
  <headerFooter>
    <oddFooter>&amp;L&amp;"Tahoma,обычный"&amp;6© ИПС ЭКСПЕРТ&amp;C&amp;"Tahoma,обычный"&amp;6(017) 354 78 92, 354 78 76&amp;R&amp;"Tahoma,обычный"&amp;6www.expert.by</oddFooter>
  </headerFooter>
  <colBreaks count="1" manualBreakCount="1">
    <brk id="16" max="65535" man="1"/>
  </colBreaks>
  <legacyDrawing r:id="rId2"/>
</worksheet>
</file>

<file path=xl/worksheets/sheet11.xml><?xml version="1.0" encoding="utf-8"?>
<worksheet xmlns="http://schemas.openxmlformats.org/spreadsheetml/2006/main" xmlns:r="http://schemas.openxmlformats.org/officeDocument/2006/relationships">
  <sheetPr>
    <tabColor theme="9" tint="0.39998000860214233"/>
    <pageSetUpPr fitToPage="1"/>
  </sheetPr>
  <dimension ref="A1:AS34"/>
  <sheetViews>
    <sheetView zoomScalePageLayoutView="0" workbookViewId="0" topLeftCell="A1">
      <selection activeCell="A12" sqref="A12"/>
    </sheetView>
  </sheetViews>
  <sheetFormatPr defaultColWidth="2.75390625" defaultRowHeight="12" customHeight="1"/>
  <cols>
    <col min="1" max="1" width="5.25390625" style="1" bestFit="1" customWidth="1"/>
    <col min="2" max="2" width="3.25390625" style="1" customWidth="1"/>
    <col min="3" max="3" width="4.75390625" style="5" customWidth="1"/>
    <col min="4" max="4" width="37.625" style="22" customWidth="1"/>
    <col min="5" max="5" width="10.00390625" style="22" bestFit="1" customWidth="1"/>
    <col min="6" max="6" width="9.375" style="22" bestFit="1" customWidth="1"/>
    <col min="7" max="7" width="11.00390625" style="1" bestFit="1" customWidth="1"/>
    <col min="8" max="8" width="10.00390625" style="22" bestFit="1" customWidth="1"/>
    <col min="9" max="9" width="9.375" style="22" bestFit="1" customWidth="1"/>
    <col min="10" max="10" width="11.00390625" style="1" bestFit="1" customWidth="1"/>
    <col min="11" max="11" width="10.625" style="1" customWidth="1"/>
    <col min="12" max="12" width="11.375" style="1" customWidth="1"/>
    <col min="13" max="13" width="10.75390625" style="1" customWidth="1"/>
    <col min="14" max="14" width="10.625" style="1" customWidth="1"/>
    <col min="15" max="15" width="3.00390625" style="1" customWidth="1"/>
    <col min="16" max="16" width="3.25390625" style="1" bestFit="1" customWidth="1"/>
    <col min="17" max="17" width="108.375" style="97" bestFit="1" customWidth="1"/>
    <col min="18" max="26" width="3.625" style="1" customWidth="1"/>
    <col min="27" max="28" width="3.25390625" style="1" bestFit="1" customWidth="1"/>
    <col min="29" max="29" width="5.00390625" style="1" bestFit="1" customWidth="1"/>
    <col min="30" max="30" width="3.25390625" style="1" bestFit="1" customWidth="1"/>
    <col min="31" max="16384" width="2.75390625" style="1" customWidth="1"/>
  </cols>
  <sheetData>
    <row r="1" spans="2:16" ht="15" customHeight="1" thickBot="1">
      <c r="B1" s="9"/>
      <c r="C1" s="38" t="s">
        <v>565</v>
      </c>
      <c r="D1" s="9"/>
      <c r="E1" s="9"/>
      <c r="F1" s="9"/>
      <c r="G1" s="9"/>
      <c r="H1" s="9"/>
      <c r="I1" s="9"/>
      <c r="J1" s="9"/>
      <c r="K1" s="9"/>
      <c r="L1" s="9"/>
      <c r="M1" s="9"/>
      <c r="N1" s="9"/>
      <c r="O1" s="8"/>
      <c r="P1" s="9"/>
    </row>
    <row r="2" spans="2:45" ht="12.75">
      <c r="B2" s="104"/>
      <c r="C2" s="105"/>
      <c r="D2" s="106"/>
      <c r="E2" s="106"/>
      <c r="F2" s="106"/>
      <c r="G2" s="107"/>
      <c r="H2" s="106"/>
      <c r="I2" s="106"/>
      <c r="J2" s="107"/>
      <c r="K2" s="107"/>
      <c r="L2" s="107"/>
      <c r="M2" s="107"/>
      <c r="N2" s="107"/>
      <c r="O2" s="108"/>
      <c r="V2" s="3"/>
      <c r="W2" s="3"/>
      <c r="X2" s="3"/>
      <c r="Y2" s="3"/>
      <c r="Z2" s="3"/>
      <c r="AA2" s="3"/>
      <c r="AB2" s="3"/>
      <c r="AC2" s="3"/>
      <c r="AD2" s="3"/>
      <c r="AE2" s="3"/>
      <c r="AF2" s="3"/>
      <c r="AG2" s="3"/>
      <c r="AH2" s="3"/>
      <c r="AI2" s="3"/>
      <c r="AJ2" s="3"/>
      <c r="AK2" s="3"/>
      <c r="AL2" s="3"/>
      <c r="AM2" s="3"/>
      <c r="AN2" s="3"/>
      <c r="AO2" s="3"/>
      <c r="AP2" s="3"/>
      <c r="AQ2" s="3"/>
      <c r="AR2" s="3"/>
      <c r="AS2" s="3"/>
    </row>
    <row r="3" spans="2:45" ht="12.75">
      <c r="B3" s="109"/>
      <c r="C3" s="2"/>
      <c r="D3" s="20"/>
      <c r="E3" s="20"/>
      <c r="F3" s="20"/>
      <c r="G3" s="4"/>
      <c r="H3" s="20"/>
      <c r="I3" s="20"/>
      <c r="J3" s="4"/>
      <c r="K3" s="4"/>
      <c r="L3" s="4"/>
      <c r="M3" s="4"/>
      <c r="N3" s="126" t="s">
        <v>208</v>
      </c>
      <c r="O3" s="110"/>
      <c r="Q3" s="36" t="s">
        <v>534</v>
      </c>
      <c r="V3" s="3"/>
      <c r="W3" s="3"/>
      <c r="X3" s="3"/>
      <c r="Y3" s="3"/>
      <c r="Z3" s="3"/>
      <c r="AA3" s="3"/>
      <c r="AB3" s="3"/>
      <c r="AC3" s="3"/>
      <c r="AD3" s="3"/>
      <c r="AE3" s="3"/>
      <c r="AF3" s="3"/>
      <c r="AG3" s="3"/>
      <c r="AH3" s="3"/>
      <c r="AI3" s="3"/>
      <c r="AJ3" s="3"/>
      <c r="AK3" s="3"/>
      <c r="AL3" s="3"/>
      <c r="AM3" s="3"/>
      <c r="AN3" s="3"/>
      <c r="AO3" s="3"/>
      <c r="AP3" s="3"/>
      <c r="AQ3" s="3"/>
      <c r="AR3" s="3"/>
      <c r="AS3" s="3"/>
    </row>
    <row r="4" spans="2:45" ht="18" customHeight="1">
      <c r="B4" s="111"/>
      <c r="C4" s="182" t="s">
        <v>610</v>
      </c>
      <c r="D4" s="182"/>
      <c r="E4" s="182"/>
      <c r="F4" s="182"/>
      <c r="G4" s="182"/>
      <c r="H4" s="182"/>
      <c r="I4" s="182"/>
      <c r="J4" s="182"/>
      <c r="K4" s="182"/>
      <c r="L4" s="182"/>
      <c r="M4" s="182"/>
      <c r="N4" s="182"/>
      <c r="O4" s="112"/>
      <c r="V4" s="3"/>
      <c r="W4" s="3"/>
      <c r="X4" s="3"/>
      <c r="Y4" s="3"/>
      <c r="Z4" s="3"/>
      <c r="AA4" s="3"/>
      <c r="AB4" s="3"/>
      <c r="AC4" s="3"/>
      <c r="AD4" s="3"/>
      <c r="AE4" s="3"/>
      <c r="AF4" s="3"/>
      <c r="AG4" s="3"/>
      <c r="AH4" s="3"/>
      <c r="AI4" s="3"/>
      <c r="AJ4" s="3"/>
      <c r="AK4" s="3"/>
      <c r="AL4" s="3"/>
      <c r="AM4" s="3"/>
      <c r="AN4" s="3"/>
      <c r="AO4" s="3"/>
      <c r="AP4" s="3"/>
      <c r="AQ4" s="3"/>
      <c r="AR4" s="3"/>
      <c r="AS4" s="3"/>
    </row>
    <row r="5" spans="2:45" ht="12.75" customHeight="1">
      <c r="B5" s="111"/>
      <c r="C5" s="39"/>
      <c r="D5" s="39"/>
      <c r="E5" s="39"/>
      <c r="F5" s="39"/>
      <c r="G5" s="39"/>
      <c r="H5" s="39"/>
      <c r="I5" s="39"/>
      <c r="J5" s="39"/>
      <c r="K5" s="39"/>
      <c r="L5" s="39"/>
      <c r="M5" s="214" t="s">
        <v>707</v>
      </c>
      <c r="N5" s="214"/>
      <c r="O5" s="112"/>
      <c r="Q5" s="36" t="s">
        <v>515</v>
      </c>
      <c r="V5" s="3"/>
      <c r="W5" s="3"/>
      <c r="X5" s="3"/>
      <c r="Y5" s="3"/>
      <c r="Z5" s="3"/>
      <c r="AA5" s="3"/>
      <c r="AB5" s="3"/>
      <c r="AC5" s="3"/>
      <c r="AD5" s="3"/>
      <c r="AE5" s="3"/>
      <c r="AF5" s="3"/>
      <c r="AG5" s="3"/>
      <c r="AH5" s="3"/>
      <c r="AI5" s="3"/>
      <c r="AJ5" s="3"/>
      <c r="AK5" s="3"/>
      <c r="AL5" s="3"/>
      <c r="AM5" s="3"/>
      <c r="AN5" s="3"/>
      <c r="AO5" s="3"/>
      <c r="AP5" s="3"/>
      <c r="AQ5" s="3"/>
      <c r="AR5" s="3"/>
      <c r="AS5" s="3"/>
    </row>
    <row r="6" spans="2:45" ht="14.25">
      <c r="B6" s="114"/>
      <c r="C6" s="208" t="s">
        <v>542</v>
      </c>
      <c r="D6" s="212" t="s">
        <v>538</v>
      </c>
      <c r="E6" s="206" t="s">
        <v>161</v>
      </c>
      <c r="F6" s="206"/>
      <c r="G6" s="206"/>
      <c r="H6" s="206" t="s">
        <v>162</v>
      </c>
      <c r="I6" s="206"/>
      <c r="J6" s="206"/>
      <c r="K6" s="232" t="s">
        <v>163</v>
      </c>
      <c r="L6" s="243"/>
      <c r="M6" s="243"/>
      <c r="N6" s="233"/>
      <c r="O6" s="112"/>
      <c r="Q6" s="36" t="s">
        <v>516</v>
      </c>
      <c r="V6" s="3"/>
      <c r="W6" s="3"/>
      <c r="X6" s="3"/>
      <c r="Y6" s="3"/>
      <c r="Z6" s="3"/>
      <c r="AA6" s="3"/>
      <c r="AB6" s="3"/>
      <c r="AC6" s="3"/>
      <c r="AD6" s="3"/>
      <c r="AE6" s="3"/>
      <c r="AF6" s="3"/>
      <c r="AG6" s="3"/>
      <c r="AH6" s="3"/>
      <c r="AI6" s="3"/>
      <c r="AJ6" s="3"/>
      <c r="AK6" s="3"/>
      <c r="AL6" s="3"/>
      <c r="AM6" s="3"/>
      <c r="AN6" s="3"/>
      <c r="AO6" s="3"/>
      <c r="AP6" s="3"/>
      <c r="AQ6" s="3"/>
      <c r="AR6" s="3"/>
      <c r="AS6" s="3"/>
    </row>
    <row r="7" spans="2:45" ht="42">
      <c r="B7" s="114"/>
      <c r="C7" s="209"/>
      <c r="D7" s="213"/>
      <c r="E7" s="124" t="s">
        <v>611</v>
      </c>
      <c r="F7" s="124" t="s">
        <v>612</v>
      </c>
      <c r="G7" s="124" t="s">
        <v>548</v>
      </c>
      <c r="H7" s="124" t="s">
        <v>611</v>
      </c>
      <c r="I7" s="124" t="s">
        <v>612</v>
      </c>
      <c r="J7" s="124" t="s">
        <v>548</v>
      </c>
      <c r="K7" s="94" t="s">
        <v>164</v>
      </c>
      <c r="L7" s="94" t="s">
        <v>656</v>
      </c>
      <c r="M7" s="94" t="s">
        <v>657</v>
      </c>
      <c r="N7" s="94" t="s">
        <v>658</v>
      </c>
      <c r="O7" s="112"/>
      <c r="Q7" s="36" t="s">
        <v>517</v>
      </c>
      <c r="V7" s="3"/>
      <c r="W7" s="3"/>
      <c r="X7" s="3"/>
      <c r="Y7" s="3"/>
      <c r="Z7" s="3"/>
      <c r="AA7" s="3"/>
      <c r="AB7" s="3"/>
      <c r="AC7" s="3"/>
      <c r="AD7" s="3"/>
      <c r="AE7" s="3"/>
      <c r="AF7" s="3"/>
      <c r="AG7" s="3"/>
      <c r="AH7" s="3"/>
      <c r="AI7" s="3"/>
      <c r="AJ7" s="3"/>
      <c r="AK7" s="3"/>
      <c r="AL7" s="3"/>
      <c r="AM7" s="3"/>
      <c r="AN7" s="3"/>
      <c r="AO7" s="3"/>
      <c r="AP7" s="3"/>
      <c r="AQ7" s="3"/>
      <c r="AR7" s="3"/>
      <c r="AS7" s="3"/>
    </row>
    <row r="8" spans="2:35" ht="25.5">
      <c r="B8" s="115"/>
      <c r="C8" s="24">
        <v>1</v>
      </c>
      <c r="D8" s="29" t="s">
        <v>209</v>
      </c>
      <c r="E8" s="25"/>
      <c r="F8" s="25"/>
      <c r="G8" s="25"/>
      <c r="H8" s="25"/>
      <c r="I8" s="25"/>
      <c r="J8" s="25"/>
      <c r="K8" s="25"/>
      <c r="L8" s="25"/>
      <c r="M8" s="25"/>
      <c r="N8" s="25"/>
      <c r="O8" s="110"/>
      <c r="P8" s="34"/>
      <c r="Q8" s="36" t="s">
        <v>519</v>
      </c>
      <c r="R8" s="34"/>
      <c r="S8" s="34"/>
      <c r="T8" s="34"/>
      <c r="U8" s="34"/>
      <c r="V8" s="34"/>
      <c r="W8" s="34"/>
      <c r="X8" s="34"/>
      <c r="Y8" s="34"/>
      <c r="Z8" s="34"/>
      <c r="AA8" s="34"/>
      <c r="AB8" s="34"/>
      <c r="AC8" s="34"/>
      <c r="AD8" s="34"/>
      <c r="AE8" s="34"/>
      <c r="AF8" s="34"/>
      <c r="AG8" s="34"/>
      <c r="AH8" s="34"/>
      <c r="AI8" s="34"/>
    </row>
    <row r="9" spans="2:30" s="7" customFormat="1" ht="12.75">
      <c r="B9" s="115"/>
      <c r="C9" s="24" t="s">
        <v>543</v>
      </c>
      <c r="D9" s="31" t="s">
        <v>210</v>
      </c>
      <c r="E9" s="27">
        <v>73</v>
      </c>
      <c r="F9" s="51">
        <v>1.6</v>
      </c>
      <c r="G9" s="25">
        <f>E9*F9*12</f>
        <v>1401.6000000000001</v>
      </c>
      <c r="H9" s="27">
        <v>73</v>
      </c>
      <c r="I9" s="51">
        <v>1.835</v>
      </c>
      <c r="J9" s="25">
        <f>H9*I9*12</f>
        <v>1607.4599999999998</v>
      </c>
      <c r="K9" s="51">
        <v>400</v>
      </c>
      <c r="L9" s="51">
        <v>800</v>
      </c>
      <c r="M9" s="51">
        <v>1200</v>
      </c>
      <c r="N9" s="51">
        <v>1607.5</v>
      </c>
      <c r="O9" s="110"/>
      <c r="P9" s="34"/>
      <c r="Q9" s="36" t="s">
        <v>520</v>
      </c>
      <c r="R9" s="34"/>
      <c r="S9" s="34"/>
      <c r="T9" s="34"/>
      <c r="U9" s="34"/>
      <c r="V9" s="34"/>
      <c r="W9" s="34"/>
      <c r="X9" s="34"/>
      <c r="Y9" s="34"/>
      <c r="Z9" s="34"/>
      <c r="AA9" s="34"/>
      <c r="AB9" s="34"/>
      <c r="AC9" s="34"/>
      <c r="AD9" s="34"/>
    </row>
    <row r="10" spans="2:30" s="6" customFormat="1" ht="12.75" customHeight="1">
      <c r="B10" s="115"/>
      <c r="C10" s="24" t="s">
        <v>544</v>
      </c>
      <c r="D10" s="31" t="s">
        <v>211</v>
      </c>
      <c r="E10" s="27">
        <v>10</v>
      </c>
      <c r="F10" s="51">
        <v>1</v>
      </c>
      <c r="G10" s="25">
        <f>E10*F10*12</f>
        <v>120</v>
      </c>
      <c r="H10" s="27">
        <v>10</v>
      </c>
      <c r="I10" s="51">
        <v>1.05</v>
      </c>
      <c r="J10" s="25">
        <f>H10*I10*12</f>
        <v>126</v>
      </c>
      <c r="K10" s="51">
        <v>30</v>
      </c>
      <c r="L10" s="51">
        <v>62</v>
      </c>
      <c r="M10" s="51">
        <v>93</v>
      </c>
      <c r="N10" s="51">
        <v>126</v>
      </c>
      <c r="O10" s="110"/>
      <c r="P10" s="34"/>
      <c r="Q10" s="36" t="s">
        <v>518</v>
      </c>
      <c r="R10" s="34"/>
      <c r="S10" s="34"/>
      <c r="T10" s="34"/>
      <c r="U10" s="34"/>
      <c r="V10" s="34"/>
      <c r="W10" s="34"/>
      <c r="X10" s="34"/>
      <c r="Y10" s="34"/>
      <c r="Z10" s="34"/>
      <c r="AA10" s="34"/>
      <c r="AB10" s="34"/>
      <c r="AC10" s="34"/>
      <c r="AD10" s="34"/>
    </row>
    <row r="11" spans="2:30" s="6" customFormat="1" ht="12.75">
      <c r="B11" s="115"/>
      <c r="C11" s="24" t="s">
        <v>545</v>
      </c>
      <c r="D11" s="31" t="s">
        <v>212</v>
      </c>
      <c r="E11" s="27">
        <v>5</v>
      </c>
      <c r="F11" s="51">
        <v>2.2</v>
      </c>
      <c r="G11" s="25">
        <f>E11*F11*12</f>
        <v>132</v>
      </c>
      <c r="H11" s="27">
        <v>5</v>
      </c>
      <c r="I11" s="51">
        <v>3</v>
      </c>
      <c r="J11" s="25">
        <f>H11*I11*12</f>
        <v>180</v>
      </c>
      <c r="K11" s="51">
        <v>42</v>
      </c>
      <c r="L11" s="51">
        <v>86</v>
      </c>
      <c r="M11" s="51">
        <v>130</v>
      </c>
      <c r="N11" s="51">
        <v>180</v>
      </c>
      <c r="O11" s="110"/>
      <c r="P11" s="34"/>
      <c r="Q11" s="36" t="s">
        <v>521</v>
      </c>
      <c r="R11" s="34"/>
      <c r="S11" s="34"/>
      <c r="T11" s="34"/>
      <c r="U11" s="34"/>
      <c r="V11" s="34"/>
      <c r="W11" s="34"/>
      <c r="X11" s="34"/>
      <c r="Y11" s="34"/>
      <c r="Z11" s="34"/>
      <c r="AA11" s="34"/>
      <c r="AB11" s="34"/>
      <c r="AC11" s="34"/>
      <c r="AD11" s="34"/>
    </row>
    <row r="12" spans="2:30" s="6" customFormat="1" ht="12.75">
      <c r="B12" s="115"/>
      <c r="C12" s="24" t="s">
        <v>613</v>
      </c>
      <c r="D12" s="31" t="s">
        <v>614</v>
      </c>
      <c r="E12" s="27">
        <v>10</v>
      </c>
      <c r="F12" s="51">
        <v>1.7</v>
      </c>
      <c r="G12" s="25">
        <f>E12*F12*12</f>
        <v>204</v>
      </c>
      <c r="H12" s="27">
        <v>10</v>
      </c>
      <c r="I12" s="51">
        <v>2</v>
      </c>
      <c r="J12" s="25">
        <f>H12*I12*12</f>
        <v>240</v>
      </c>
      <c r="K12" s="51">
        <v>58</v>
      </c>
      <c r="L12" s="51">
        <v>119</v>
      </c>
      <c r="M12" s="51">
        <v>176</v>
      </c>
      <c r="N12" s="51">
        <v>240</v>
      </c>
      <c r="O12" s="110"/>
      <c r="P12" s="34"/>
      <c r="Q12" s="36" t="s">
        <v>522</v>
      </c>
      <c r="R12" s="34"/>
      <c r="S12" s="34"/>
      <c r="T12" s="34"/>
      <c r="U12" s="34"/>
      <c r="V12" s="34"/>
      <c r="W12" s="34"/>
      <c r="X12" s="34"/>
      <c r="Y12" s="34"/>
      <c r="Z12" s="34"/>
      <c r="AA12" s="34"/>
      <c r="AB12" s="34"/>
      <c r="AC12" s="34"/>
      <c r="AD12" s="34"/>
    </row>
    <row r="13" spans="2:30" s="7" customFormat="1" ht="25.5">
      <c r="B13" s="115"/>
      <c r="C13" s="24">
        <v>2</v>
      </c>
      <c r="D13" s="29" t="s">
        <v>615</v>
      </c>
      <c r="E13" s="27">
        <v>2</v>
      </c>
      <c r="F13" s="51">
        <v>0.4</v>
      </c>
      <c r="G13" s="25">
        <f>E13*F13*12</f>
        <v>9.600000000000001</v>
      </c>
      <c r="H13" s="27">
        <v>2</v>
      </c>
      <c r="I13" s="51">
        <v>0.42</v>
      </c>
      <c r="J13" s="25">
        <f>H13*I13*12</f>
        <v>10.08</v>
      </c>
      <c r="K13" s="51">
        <v>2.5</v>
      </c>
      <c r="L13" s="51">
        <v>5</v>
      </c>
      <c r="M13" s="51">
        <v>7.5</v>
      </c>
      <c r="N13" s="51">
        <v>10.1</v>
      </c>
      <c r="O13" s="110"/>
      <c r="P13" s="34"/>
      <c r="Q13" s="36" t="s">
        <v>523</v>
      </c>
      <c r="R13" s="34"/>
      <c r="S13" s="34"/>
      <c r="T13" s="34"/>
      <c r="U13" s="34"/>
      <c r="V13" s="34"/>
      <c r="W13" s="34"/>
      <c r="X13" s="34"/>
      <c r="Y13" s="34"/>
      <c r="Z13" s="34"/>
      <c r="AA13" s="34"/>
      <c r="AB13" s="34"/>
      <c r="AC13" s="34"/>
      <c r="AD13" s="34"/>
    </row>
    <row r="14" spans="2:30" s="6" customFormat="1" ht="12.75">
      <c r="B14" s="115"/>
      <c r="C14" s="24">
        <v>3</v>
      </c>
      <c r="D14" s="29" t="s">
        <v>213</v>
      </c>
      <c r="E14" s="25">
        <f>SUM(E9:E13)</f>
        <v>100</v>
      </c>
      <c r="F14" s="28" t="s">
        <v>564</v>
      </c>
      <c r="G14" s="25">
        <f>SUM(G9:G13)</f>
        <v>1867.2</v>
      </c>
      <c r="H14" s="25">
        <f>SUM(H9:H13)</f>
        <v>100</v>
      </c>
      <c r="I14" s="28" t="s">
        <v>564</v>
      </c>
      <c r="J14" s="25">
        <f>SUM(J9:J13)</f>
        <v>2163.54</v>
      </c>
      <c r="K14" s="25">
        <f>SUM(K9:K13)</f>
        <v>532.5</v>
      </c>
      <c r="L14" s="25">
        <f>SUM(L9:L13)</f>
        <v>1072</v>
      </c>
      <c r="M14" s="25">
        <f>SUM(M9:M13)</f>
        <v>1606.5</v>
      </c>
      <c r="N14" s="25">
        <f>SUM(N9:N13)</f>
        <v>2163.6</v>
      </c>
      <c r="O14" s="110"/>
      <c r="P14" s="34"/>
      <c r="Q14" s="36" t="s">
        <v>524</v>
      </c>
      <c r="R14" s="34"/>
      <c r="S14" s="34"/>
      <c r="T14" s="34"/>
      <c r="U14" s="34"/>
      <c r="V14" s="34"/>
      <c r="W14" s="34"/>
      <c r="X14" s="34"/>
      <c r="Y14" s="34"/>
      <c r="Z14" s="34"/>
      <c r="AA14" s="34"/>
      <c r="AB14" s="34"/>
      <c r="AC14" s="34"/>
      <c r="AD14" s="34"/>
    </row>
    <row r="15" spans="1:30" s="6" customFormat="1" ht="12.75">
      <c r="A15" s="55">
        <v>0.34</v>
      </c>
      <c r="B15" s="115"/>
      <c r="C15" s="24">
        <v>4</v>
      </c>
      <c r="D15" s="29" t="s">
        <v>616</v>
      </c>
      <c r="E15" s="28" t="s">
        <v>564</v>
      </c>
      <c r="F15" s="28" t="s">
        <v>564</v>
      </c>
      <c r="G15" s="50">
        <f>G14*$A$15</f>
        <v>634.8480000000001</v>
      </c>
      <c r="H15" s="28" t="s">
        <v>564</v>
      </c>
      <c r="I15" s="28" t="s">
        <v>564</v>
      </c>
      <c r="J15" s="50">
        <f>J14*$A$15</f>
        <v>735.6036</v>
      </c>
      <c r="K15" s="50">
        <f>K14*$A$15</f>
        <v>181.05</v>
      </c>
      <c r="L15" s="50">
        <f>L14*$A$15</f>
        <v>364.48</v>
      </c>
      <c r="M15" s="50">
        <f>M14*$A$15</f>
        <v>546.21</v>
      </c>
      <c r="N15" s="50">
        <f>N14*$A$15</f>
        <v>735.624</v>
      </c>
      <c r="O15" s="110"/>
      <c r="P15" s="34"/>
      <c r="Q15" s="36" t="s">
        <v>525</v>
      </c>
      <c r="R15" s="34"/>
      <c r="S15" s="34"/>
      <c r="T15" s="34"/>
      <c r="U15" s="34"/>
      <c r="V15" s="34"/>
      <c r="W15" s="34"/>
      <c r="X15" s="34"/>
      <c r="Y15" s="34"/>
      <c r="Z15" s="34"/>
      <c r="AA15" s="34"/>
      <c r="AB15" s="34"/>
      <c r="AC15" s="34"/>
      <c r="AD15" s="34"/>
    </row>
    <row r="16" spans="2:30" s="19" customFormat="1" ht="38.25">
      <c r="B16" s="116"/>
      <c r="C16" s="24">
        <v>5</v>
      </c>
      <c r="D16" s="29" t="s">
        <v>617</v>
      </c>
      <c r="E16" s="28" t="s">
        <v>564</v>
      </c>
      <c r="F16" s="28" t="s">
        <v>564</v>
      </c>
      <c r="G16" s="50">
        <f>G14+G15</f>
        <v>2502.0480000000002</v>
      </c>
      <c r="H16" s="28" t="s">
        <v>564</v>
      </c>
      <c r="I16" s="28" t="s">
        <v>564</v>
      </c>
      <c r="J16" s="50">
        <f>J14+J15</f>
        <v>2899.1436</v>
      </c>
      <c r="K16" s="50">
        <f>K14+K15</f>
        <v>713.55</v>
      </c>
      <c r="L16" s="50">
        <f>L14+L15</f>
        <v>1436.48</v>
      </c>
      <c r="M16" s="50">
        <f>M14+M15</f>
        <v>2152.71</v>
      </c>
      <c r="N16" s="50">
        <f>N14+N15</f>
        <v>2899.224</v>
      </c>
      <c r="O16" s="117"/>
      <c r="P16" s="34"/>
      <c r="Q16" s="36" t="s">
        <v>526</v>
      </c>
      <c r="R16" s="34"/>
      <c r="S16" s="34"/>
      <c r="T16" s="34"/>
      <c r="U16" s="34"/>
      <c r="V16" s="34"/>
      <c r="W16" s="34"/>
      <c r="X16" s="34"/>
      <c r="Y16" s="34"/>
      <c r="Z16" s="34"/>
      <c r="AA16" s="34"/>
      <c r="AB16" s="34"/>
      <c r="AC16" s="34"/>
      <c r="AD16" s="34"/>
    </row>
    <row r="17" spans="1:30" s="19" customFormat="1" ht="51">
      <c r="A17" s="55">
        <v>0.8</v>
      </c>
      <c r="B17" s="116"/>
      <c r="C17" s="24">
        <v>6</v>
      </c>
      <c r="D17" s="29" t="s">
        <v>214</v>
      </c>
      <c r="E17" s="28" t="s">
        <v>564</v>
      </c>
      <c r="F17" s="28" t="s">
        <v>564</v>
      </c>
      <c r="G17" s="50">
        <f>G14*$A$17</f>
        <v>1493.7600000000002</v>
      </c>
      <c r="H17" s="28" t="s">
        <v>564</v>
      </c>
      <c r="I17" s="28" t="s">
        <v>564</v>
      </c>
      <c r="J17" s="50">
        <f>J14*$A$17</f>
        <v>1730.832</v>
      </c>
      <c r="K17" s="50">
        <f>K14*$A$17</f>
        <v>426</v>
      </c>
      <c r="L17" s="50">
        <f>L14*$A$17</f>
        <v>857.6</v>
      </c>
      <c r="M17" s="50">
        <f>M14*$A$17</f>
        <v>1285.2</v>
      </c>
      <c r="N17" s="50">
        <f>N14*$A$17</f>
        <v>1730.88</v>
      </c>
      <c r="O17" s="117"/>
      <c r="P17" s="34"/>
      <c r="Q17" s="36" t="s">
        <v>527</v>
      </c>
      <c r="R17" s="34"/>
      <c r="S17" s="34"/>
      <c r="T17" s="34"/>
      <c r="U17" s="34"/>
      <c r="V17" s="34"/>
      <c r="W17" s="34"/>
      <c r="X17" s="34"/>
      <c r="Y17" s="34"/>
      <c r="Z17" s="34"/>
      <c r="AA17" s="34"/>
      <c r="AB17" s="34"/>
      <c r="AC17" s="34"/>
      <c r="AD17" s="34"/>
    </row>
    <row r="18" spans="2:30" s="6" customFormat="1" ht="38.25">
      <c r="B18" s="115"/>
      <c r="C18" s="84">
        <v>7</v>
      </c>
      <c r="D18" s="29" t="s">
        <v>215</v>
      </c>
      <c r="E18" s="250">
        <f>'Программа производства'!G13/'Расчет трудовых ресурсов'!E14</f>
        <v>22.725</v>
      </c>
      <c r="F18" s="251"/>
      <c r="G18" s="252"/>
      <c r="H18" s="250">
        <f>'Программа производства'!I13/'Расчет трудовых ресурсов'!H14</f>
        <v>30.401999999999997</v>
      </c>
      <c r="I18" s="251"/>
      <c r="J18" s="252"/>
      <c r="K18" s="25">
        <f>'Программа производства'!K13/'Расчет трудовых ресурсов'!H14*4</f>
        <v>23.694000000000003</v>
      </c>
      <c r="L18" s="25">
        <f>'Программа производства'!M13/'Расчет трудовых ресурсов'!H14*4/2</f>
        <v>25.139</v>
      </c>
      <c r="M18" s="25">
        <f>'Программа производства'!O13/'Расчет трудовых ресурсов'!H14*4/3</f>
        <v>27.904</v>
      </c>
      <c r="N18" s="25">
        <f>'Программа производства'!Q13/'Расчет трудовых ресурсов'!H14</f>
        <v>30.401999999999997</v>
      </c>
      <c r="O18" s="110"/>
      <c r="P18" s="34"/>
      <c r="Q18" s="166" t="s">
        <v>528</v>
      </c>
      <c r="R18" s="34"/>
      <c r="S18" s="34"/>
      <c r="T18" s="34"/>
      <c r="U18" s="34"/>
      <c r="V18" s="34"/>
      <c r="W18" s="34"/>
      <c r="X18" s="34"/>
      <c r="Y18" s="34"/>
      <c r="Z18" s="34"/>
      <c r="AA18" s="34"/>
      <c r="AB18" s="34"/>
      <c r="AC18" s="34"/>
      <c r="AD18" s="34"/>
    </row>
    <row r="19" spans="2:30" s="6" customFormat="1" ht="12.75">
      <c r="B19" s="115"/>
      <c r="C19" s="84" t="s">
        <v>555</v>
      </c>
      <c r="D19" s="29" t="s">
        <v>217</v>
      </c>
      <c r="E19" s="253">
        <v>1.1</v>
      </c>
      <c r="F19" s="254"/>
      <c r="G19" s="255"/>
      <c r="H19" s="220">
        <f>H18/E18</f>
        <v>1.3378217821782177</v>
      </c>
      <c r="I19" s="256"/>
      <c r="J19" s="221"/>
      <c r="K19" s="43">
        <f>K18/$E$18</f>
        <v>1.0426402640264028</v>
      </c>
      <c r="L19" s="43">
        <f>L18/$E$18</f>
        <v>1.1062266226622661</v>
      </c>
      <c r="M19" s="43">
        <f>M18/$E$18</f>
        <v>1.227898789878988</v>
      </c>
      <c r="N19" s="43">
        <f>N18/$E$18</f>
        <v>1.3378217821782177</v>
      </c>
      <c r="O19" s="110"/>
      <c r="P19" s="34"/>
      <c r="Q19" s="36" t="s">
        <v>529</v>
      </c>
      <c r="R19" s="34"/>
      <c r="S19" s="34"/>
      <c r="T19" s="34"/>
      <c r="U19" s="34"/>
      <c r="V19" s="34"/>
      <c r="W19" s="34"/>
      <c r="X19" s="34"/>
      <c r="Y19" s="34"/>
      <c r="Z19" s="34"/>
      <c r="AA19" s="34"/>
      <c r="AB19" s="34"/>
      <c r="AC19" s="34"/>
      <c r="AD19" s="34"/>
    </row>
    <row r="20" spans="2:30" s="3" customFormat="1" ht="25.5">
      <c r="B20" s="115"/>
      <c r="C20" s="24" t="s">
        <v>556</v>
      </c>
      <c r="D20" s="29" t="s">
        <v>216</v>
      </c>
      <c r="E20" s="247">
        <v>0.035</v>
      </c>
      <c r="F20" s="248"/>
      <c r="G20" s="249"/>
      <c r="H20" s="247">
        <v>0.037</v>
      </c>
      <c r="I20" s="248"/>
      <c r="J20" s="249"/>
      <c r="K20" s="136">
        <v>0.037</v>
      </c>
      <c r="L20" s="136">
        <v>0.0375</v>
      </c>
      <c r="M20" s="136">
        <v>0.0375</v>
      </c>
      <c r="N20" s="136">
        <v>0.038</v>
      </c>
      <c r="O20" s="119"/>
      <c r="P20" s="34"/>
      <c r="Q20" s="36" t="s">
        <v>530</v>
      </c>
      <c r="R20" s="34"/>
      <c r="S20" s="34"/>
      <c r="T20" s="34"/>
      <c r="U20" s="34"/>
      <c r="V20" s="34"/>
      <c r="W20" s="34"/>
      <c r="X20" s="34"/>
      <c r="Y20" s="34"/>
      <c r="Z20" s="34"/>
      <c r="AA20" s="34"/>
      <c r="AB20" s="34"/>
      <c r="AC20" s="34"/>
      <c r="AD20" s="34"/>
    </row>
    <row r="21" spans="2:17" ht="12" customHeight="1">
      <c r="B21" s="115"/>
      <c r="C21" s="4"/>
      <c r="D21" s="4"/>
      <c r="E21" s="4"/>
      <c r="F21" s="4"/>
      <c r="G21" s="4"/>
      <c r="H21" s="4"/>
      <c r="I21" s="4"/>
      <c r="J21" s="4"/>
      <c r="K21" s="4"/>
      <c r="L21" s="4"/>
      <c r="M21" s="4"/>
      <c r="N21" s="4"/>
      <c r="O21" s="110"/>
      <c r="Q21" s="36" t="s">
        <v>531</v>
      </c>
    </row>
    <row r="22" spans="2:17" ht="12" customHeight="1" thickBot="1">
      <c r="B22" s="120"/>
      <c r="C22" s="121"/>
      <c r="D22" s="121"/>
      <c r="E22" s="121"/>
      <c r="F22" s="121"/>
      <c r="G22" s="121"/>
      <c r="H22" s="121"/>
      <c r="I22" s="121"/>
      <c r="J22" s="121"/>
      <c r="K22" s="121"/>
      <c r="L22" s="121"/>
      <c r="M22" s="121"/>
      <c r="N22" s="121"/>
      <c r="O22" s="122"/>
      <c r="Q22" s="36" t="s">
        <v>532</v>
      </c>
    </row>
    <row r="23" ht="12" customHeight="1">
      <c r="Q23" s="36" t="s">
        <v>533</v>
      </c>
    </row>
    <row r="24" ht="12" customHeight="1">
      <c r="Q24" s="36"/>
    </row>
    <row r="25" ht="12" customHeight="1">
      <c r="Q25" s="36"/>
    </row>
    <row r="26" ht="12" customHeight="1">
      <c r="Q26" s="36"/>
    </row>
    <row r="27" ht="12" customHeight="1">
      <c r="Q27" s="36"/>
    </row>
    <row r="28" ht="12" customHeight="1">
      <c r="Q28" s="36"/>
    </row>
    <row r="29" ht="12" customHeight="1">
      <c r="Q29" s="36"/>
    </row>
    <row r="30" ht="12" customHeight="1">
      <c r="Q30" s="36"/>
    </row>
    <row r="31" ht="12" customHeight="1">
      <c r="Q31" s="36"/>
    </row>
    <row r="32" ht="12" customHeight="1">
      <c r="Q32" s="36"/>
    </row>
    <row r="33" ht="12" customHeight="1">
      <c r="Q33" s="36"/>
    </row>
    <row r="34" ht="12" customHeight="1">
      <c r="Q34" s="36"/>
    </row>
  </sheetData>
  <sheetProtection/>
  <mergeCells count="13">
    <mergeCell ref="H18:J18"/>
    <mergeCell ref="E19:G19"/>
    <mergeCell ref="H19:J19"/>
    <mergeCell ref="E20:G20"/>
    <mergeCell ref="H20:J20"/>
    <mergeCell ref="C4:N4"/>
    <mergeCell ref="C6:C7"/>
    <mergeCell ref="D6:D7"/>
    <mergeCell ref="E6:G6"/>
    <mergeCell ref="M5:N5"/>
    <mergeCell ref="H6:J6"/>
    <mergeCell ref="K6:N6"/>
    <mergeCell ref="E18:G18"/>
  </mergeCells>
  <hyperlinks>
    <hyperlink ref="Q5" location="'Титульный лист'!A1" display="Титульный лист"/>
    <hyperlink ref="Q6" location="'сведения о разработчике'!A1" display="Сведения о разработчике бизнес-плана"/>
    <hyperlink ref="Q8" location="'Доведенные показатели'!A1" display="Т.1 Доведенные показатели развития коммерческой организации на очередной год"/>
    <hyperlink ref="Q7" location="'паспорт организации'!A1" display="Паспорт организации"/>
    <hyperlink ref="Q9" location="'Перечень мероприятий'!A1" display="Т.2 Перечень мероприятий, направленных на достижение основных показателей развития коммерческой организации на очередной год"/>
    <hyperlink ref="Q10" location="'Показатели развития на год'!A1" display="т.3 Основные показатели развития коммерческой организации на очередной год"/>
    <hyperlink ref="Q11" location="Цены!A1" display="т.4 Прогнозируемые цены на продукцию"/>
    <hyperlink ref="Q12" location="'Программа производства'!A1" display="т.5 Программа производства продукции"/>
    <hyperlink ref="Q13" location="'Программа реализации'!A1" display="т.6 Программа реализации продукции"/>
    <hyperlink ref="Q14" location="'Расчет материальных затрат'!A1" display="т.7 Расчет материальных затрат"/>
    <hyperlink ref="Q15" location="'Расчет трудовых ресурсов'!A1" display="т.8 Расчет потребности в трудовых ресурсах и расходов на оплату труда работников"/>
    <hyperlink ref="Q16" location="амортизация!A1" display="т.9 Расчет амортизационных отчислений"/>
    <hyperlink ref="Q17" location="'затраты на реализацию'!A1" display="т.10 Расчет затрат на реализацию продукции"/>
    <hyperlink ref="Q18" location="'Расчет прибыли'!A1" display="'Расчет прибыли'!A1"/>
    <hyperlink ref="Q19" location="'Расчет потока денежных средств'!A1" display="т.12 Расчет потока денежных средств по организации"/>
    <hyperlink ref="Q20" location="'Проектно-балансовая ведомость'!A1" display="т.13 Проектно-балансовая ведомость по организации"/>
    <hyperlink ref="Q21" location="'Инвестиции и финансирование'!A1" display="т.14 Инвестиции в основной капитал и источники финансирования"/>
    <hyperlink ref="Q22" location="'Перечень инв. проектов'!A1" display="т.15 Перечень инвестиционных проектов и источники их финансирования"/>
    <hyperlink ref="Q23" location="'Кредиторская задолженность'!A1" display="т.16 Просроченная кредиторская задолженность, подлежащая реструктуризации в очередном году"/>
    <hyperlink ref="Q3" location="РЕКОМЕНДАЦИИ!A1" display="РЕКОМЕНДАЦИИ по разработке бизнес-планов развития коммерческих организаций на год "/>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3"/>
  <headerFooter>
    <oddFooter>&amp;L&amp;"Tahoma,обычный"&amp;6© ИПС ЭКСПЕРТ&amp;C&amp;"Tahoma,обычный"&amp;6(017) 354 78 92, 354 78 76&amp;R&amp;"Tahoma,обычный"&amp;6www.expert.by</oddFooter>
  </headerFooter>
  <colBreaks count="1" manualBreakCount="1">
    <brk id="15" max="65535" man="1"/>
  </colBreaks>
  <legacyDrawing r:id="rId2"/>
</worksheet>
</file>

<file path=xl/worksheets/sheet12.xml><?xml version="1.0" encoding="utf-8"?>
<worksheet xmlns="http://schemas.openxmlformats.org/spreadsheetml/2006/main" xmlns:r="http://schemas.openxmlformats.org/officeDocument/2006/relationships">
  <sheetPr>
    <tabColor theme="6" tint="-0.4999699890613556"/>
  </sheetPr>
  <dimension ref="B1:AP34"/>
  <sheetViews>
    <sheetView zoomScalePageLayoutView="0" workbookViewId="0" topLeftCell="A1">
      <selection activeCell="A1" sqref="A1"/>
    </sheetView>
  </sheetViews>
  <sheetFormatPr defaultColWidth="2.75390625" defaultRowHeight="12" customHeight="1"/>
  <cols>
    <col min="1" max="1" width="2.75390625" style="1" customWidth="1"/>
    <col min="2" max="2" width="3.25390625" style="1" customWidth="1"/>
    <col min="3" max="3" width="5.625" style="5" customWidth="1"/>
    <col min="4" max="4" width="33.625" style="22" bestFit="1" customWidth="1"/>
    <col min="5" max="6" width="12.375" style="1" customWidth="1"/>
    <col min="7" max="9" width="8.375" style="1" customWidth="1"/>
    <col min="10" max="10" width="8.875" style="1" bestFit="1" customWidth="1"/>
    <col min="11" max="11" width="3.00390625" style="1" customWidth="1"/>
    <col min="12" max="12" width="2.75390625" style="1" customWidth="1"/>
    <col min="13" max="13" width="108.375" style="97" bestFit="1" customWidth="1"/>
    <col min="14" max="19" width="4.125" style="1" bestFit="1" customWidth="1"/>
    <col min="20" max="22" width="5.00390625" style="1" bestFit="1" customWidth="1"/>
    <col min="23" max="23" width="3.25390625" style="1" bestFit="1" customWidth="1"/>
    <col min="24" max="24" width="21.375" style="1" customWidth="1"/>
    <col min="25" max="16384" width="2.75390625" style="1" customWidth="1"/>
  </cols>
  <sheetData>
    <row r="1" spans="2:14" ht="15" customHeight="1" thickBot="1">
      <c r="B1" s="9"/>
      <c r="C1" s="38" t="s">
        <v>565</v>
      </c>
      <c r="D1" s="9"/>
      <c r="E1" s="9"/>
      <c r="F1" s="9"/>
      <c r="G1" s="9"/>
      <c r="H1" s="9"/>
      <c r="I1" s="9"/>
      <c r="J1" s="9"/>
      <c r="K1" s="8"/>
      <c r="L1" s="9"/>
      <c r="N1" s="9"/>
    </row>
    <row r="2" spans="2:42" ht="12.75">
      <c r="B2" s="104"/>
      <c r="C2" s="105"/>
      <c r="D2" s="106"/>
      <c r="E2" s="107"/>
      <c r="F2" s="107"/>
      <c r="G2" s="107"/>
      <c r="H2" s="107"/>
      <c r="I2" s="107"/>
      <c r="J2" s="107"/>
      <c r="K2" s="108"/>
      <c r="S2" s="3"/>
      <c r="T2" s="3"/>
      <c r="U2" s="3"/>
      <c r="V2" s="3"/>
      <c r="W2" s="3"/>
      <c r="X2" s="3"/>
      <c r="Y2" s="3"/>
      <c r="Z2" s="3"/>
      <c r="AA2" s="3"/>
      <c r="AB2" s="3"/>
      <c r="AC2" s="3"/>
      <c r="AD2" s="3"/>
      <c r="AE2" s="3"/>
      <c r="AF2" s="3"/>
      <c r="AG2" s="3"/>
      <c r="AH2" s="3"/>
      <c r="AI2" s="3"/>
      <c r="AJ2" s="3"/>
      <c r="AK2" s="3"/>
      <c r="AL2" s="3"/>
      <c r="AM2" s="3"/>
      <c r="AN2" s="3"/>
      <c r="AO2" s="3"/>
      <c r="AP2" s="3"/>
    </row>
    <row r="3" spans="2:42" ht="12.75">
      <c r="B3" s="109"/>
      <c r="C3" s="2"/>
      <c r="D3" s="20"/>
      <c r="E3" s="4"/>
      <c r="F3" s="4"/>
      <c r="G3" s="4"/>
      <c r="H3" s="4"/>
      <c r="I3" s="126"/>
      <c r="J3" s="126" t="s">
        <v>224</v>
      </c>
      <c r="K3" s="110"/>
      <c r="M3" s="36" t="s">
        <v>534</v>
      </c>
      <c r="S3" s="3"/>
      <c r="T3" s="3"/>
      <c r="U3" s="3"/>
      <c r="V3" s="3"/>
      <c r="W3" s="3"/>
      <c r="X3" s="3"/>
      <c r="Y3" s="3"/>
      <c r="Z3" s="3"/>
      <c r="AA3" s="3"/>
      <c r="AB3" s="3"/>
      <c r="AC3" s="3"/>
      <c r="AD3" s="3"/>
      <c r="AE3" s="3"/>
      <c r="AF3" s="3"/>
      <c r="AG3" s="3"/>
      <c r="AH3" s="3"/>
      <c r="AI3" s="3"/>
      <c r="AJ3" s="3"/>
      <c r="AK3" s="3"/>
      <c r="AL3" s="3"/>
      <c r="AM3" s="3"/>
      <c r="AN3" s="3"/>
      <c r="AO3" s="3"/>
      <c r="AP3" s="3"/>
    </row>
    <row r="4" spans="2:42" ht="18">
      <c r="B4" s="111"/>
      <c r="C4" s="182" t="s">
        <v>620</v>
      </c>
      <c r="D4" s="182"/>
      <c r="E4" s="182"/>
      <c r="F4" s="182"/>
      <c r="G4" s="182"/>
      <c r="H4" s="182"/>
      <c r="I4" s="182"/>
      <c r="J4" s="182"/>
      <c r="K4" s="112"/>
      <c r="S4" s="3"/>
      <c r="T4" s="3"/>
      <c r="U4" s="3"/>
      <c r="V4" s="3"/>
      <c r="W4" s="3"/>
      <c r="X4" s="3"/>
      <c r="Y4" s="3"/>
      <c r="Z4" s="3"/>
      <c r="AA4" s="3"/>
      <c r="AB4" s="3"/>
      <c r="AC4" s="3"/>
      <c r="AD4" s="3"/>
      <c r="AE4" s="3"/>
      <c r="AF4" s="3"/>
      <c r="AG4" s="3"/>
      <c r="AH4" s="3"/>
      <c r="AI4" s="3"/>
      <c r="AJ4" s="3"/>
      <c r="AK4" s="3"/>
      <c r="AL4" s="3"/>
      <c r="AM4" s="3"/>
      <c r="AN4" s="3"/>
      <c r="AO4" s="3"/>
      <c r="AP4" s="3"/>
    </row>
    <row r="5" spans="2:42" ht="16.5" customHeight="1">
      <c r="B5" s="111"/>
      <c r="C5" s="39"/>
      <c r="D5" s="39"/>
      <c r="E5" s="39"/>
      <c r="F5" s="39"/>
      <c r="G5" s="39"/>
      <c r="H5" s="39"/>
      <c r="I5" s="214" t="s">
        <v>707</v>
      </c>
      <c r="J5" s="214"/>
      <c r="K5" s="112"/>
      <c r="M5" s="36" t="s">
        <v>515</v>
      </c>
      <c r="S5" s="3"/>
      <c r="T5" s="3"/>
      <c r="U5" s="3"/>
      <c r="V5" s="3"/>
      <c r="W5" s="3"/>
      <c r="X5" s="3"/>
      <c r="Y5" s="3"/>
      <c r="Z5" s="3"/>
      <c r="AA5" s="3"/>
      <c r="AB5" s="3"/>
      <c r="AC5" s="3"/>
      <c r="AD5" s="3"/>
      <c r="AE5" s="3"/>
      <c r="AF5" s="3"/>
      <c r="AG5" s="3"/>
      <c r="AH5" s="3"/>
      <c r="AI5" s="3"/>
      <c r="AJ5" s="3"/>
      <c r="AK5" s="3"/>
      <c r="AL5" s="3"/>
      <c r="AM5" s="3"/>
      <c r="AN5" s="3"/>
      <c r="AO5" s="3"/>
      <c r="AP5" s="3"/>
    </row>
    <row r="6" spans="2:42" ht="37.5" customHeight="1">
      <c r="B6" s="114"/>
      <c r="C6" s="208" t="s">
        <v>542</v>
      </c>
      <c r="D6" s="212" t="s">
        <v>538</v>
      </c>
      <c r="E6" s="206" t="s">
        <v>161</v>
      </c>
      <c r="F6" s="206" t="s">
        <v>162</v>
      </c>
      <c r="G6" s="206" t="s">
        <v>163</v>
      </c>
      <c r="H6" s="206"/>
      <c r="I6" s="206"/>
      <c r="J6" s="206"/>
      <c r="K6" s="112"/>
      <c r="M6" s="36" t="s">
        <v>516</v>
      </c>
      <c r="S6" s="3"/>
      <c r="T6" s="3"/>
      <c r="U6" s="3"/>
      <c r="V6" s="3"/>
      <c r="W6" s="3"/>
      <c r="X6" s="3"/>
      <c r="Y6" s="3"/>
      <c r="Z6" s="3"/>
      <c r="AA6" s="3"/>
      <c r="AB6" s="3"/>
      <c r="AC6" s="3"/>
      <c r="AD6" s="3"/>
      <c r="AE6" s="3"/>
      <c r="AF6" s="3"/>
      <c r="AG6" s="3"/>
      <c r="AH6" s="3"/>
      <c r="AI6" s="3"/>
      <c r="AJ6" s="3"/>
      <c r="AK6" s="3"/>
      <c r="AL6" s="3"/>
      <c r="AM6" s="3"/>
      <c r="AN6" s="3"/>
      <c r="AO6" s="3"/>
      <c r="AP6" s="3"/>
    </row>
    <row r="7" spans="2:42" ht="14.25">
      <c r="B7" s="114"/>
      <c r="C7" s="211"/>
      <c r="D7" s="213"/>
      <c r="E7" s="206"/>
      <c r="F7" s="206"/>
      <c r="G7" s="94" t="s">
        <v>164</v>
      </c>
      <c r="H7" s="94" t="s">
        <v>656</v>
      </c>
      <c r="I7" s="94" t="s">
        <v>657</v>
      </c>
      <c r="J7" s="94" t="s">
        <v>658</v>
      </c>
      <c r="K7" s="112"/>
      <c r="M7" s="36" t="s">
        <v>517</v>
      </c>
      <c r="S7" s="3"/>
      <c r="T7" s="3"/>
      <c r="U7" s="3"/>
      <c r="V7" s="3"/>
      <c r="W7" s="3"/>
      <c r="X7" s="3"/>
      <c r="Y7" s="3"/>
      <c r="Z7" s="3"/>
      <c r="AA7" s="3"/>
      <c r="AB7" s="3"/>
      <c r="AC7" s="3"/>
      <c r="AD7" s="3"/>
      <c r="AE7" s="3"/>
      <c r="AF7" s="3"/>
      <c r="AG7" s="3"/>
      <c r="AH7" s="3"/>
      <c r="AI7" s="3"/>
      <c r="AJ7" s="3"/>
      <c r="AK7" s="3"/>
      <c r="AL7" s="3"/>
      <c r="AM7" s="3"/>
      <c r="AN7" s="3"/>
      <c r="AO7" s="3"/>
      <c r="AP7" s="3"/>
    </row>
    <row r="8" spans="2:23" ht="38.25">
      <c r="B8" s="115"/>
      <c r="C8" s="215" t="s">
        <v>562</v>
      </c>
      <c r="D8" s="29" t="s">
        <v>218</v>
      </c>
      <c r="E8" s="51">
        <v>10</v>
      </c>
      <c r="F8" s="51">
        <v>12</v>
      </c>
      <c r="G8" s="51">
        <v>3</v>
      </c>
      <c r="H8" s="51">
        <v>6</v>
      </c>
      <c r="I8" s="51">
        <v>8</v>
      </c>
      <c r="J8" s="51">
        <v>12</v>
      </c>
      <c r="K8" s="110"/>
      <c r="M8" s="36" t="s">
        <v>519</v>
      </c>
      <c r="N8" s="52"/>
      <c r="O8" s="52"/>
      <c r="P8" s="52"/>
      <c r="Q8" s="52"/>
      <c r="R8" s="52"/>
      <c r="S8" s="52"/>
      <c r="T8" s="34"/>
      <c r="U8" s="34"/>
      <c r="V8" s="34"/>
      <c r="W8" s="34"/>
    </row>
    <row r="9" spans="2:23" ht="12.75">
      <c r="B9" s="115"/>
      <c r="C9" s="241"/>
      <c r="D9" s="31" t="s">
        <v>219</v>
      </c>
      <c r="E9" s="51">
        <v>5</v>
      </c>
      <c r="F9" s="51">
        <v>9</v>
      </c>
      <c r="G9" s="51">
        <v>5</v>
      </c>
      <c r="H9" s="51">
        <v>6</v>
      </c>
      <c r="I9" s="51">
        <v>7</v>
      </c>
      <c r="J9" s="51">
        <v>9</v>
      </c>
      <c r="K9" s="110"/>
      <c r="M9" s="36" t="s">
        <v>520</v>
      </c>
      <c r="N9" s="52"/>
      <c r="O9" s="52"/>
      <c r="P9" s="52"/>
      <c r="Q9" s="52"/>
      <c r="R9" s="52"/>
      <c r="S9" s="52"/>
      <c r="T9" s="34"/>
      <c r="U9" s="34"/>
      <c r="V9" s="34"/>
      <c r="W9" s="34"/>
    </row>
    <row r="10" spans="2:23" ht="38.25">
      <c r="B10" s="115"/>
      <c r="C10" s="215" t="s">
        <v>549</v>
      </c>
      <c r="D10" s="29" t="s">
        <v>220</v>
      </c>
      <c r="E10" s="51">
        <v>1</v>
      </c>
      <c r="F10" s="51">
        <v>4</v>
      </c>
      <c r="G10" s="51">
        <v>0</v>
      </c>
      <c r="H10" s="51">
        <v>3</v>
      </c>
      <c r="I10" s="51">
        <v>3.5</v>
      </c>
      <c r="J10" s="51">
        <v>4</v>
      </c>
      <c r="K10" s="110"/>
      <c r="M10" s="36" t="s">
        <v>518</v>
      </c>
      <c r="N10" s="52"/>
      <c r="O10" s="52"/>
      <c r="P10" s="52"/>
      <c r="Q10" s="52"/>
      <c r="R10" s="52"/>
      <c r="S10" s="52"/>
      <c r="T10" s="34"/>
      <c r="U10" s="34"/>
      <c r="V10" s="34"/>
      <c r="W10" s="34"/>
    </row>
    <row r="11" spans="2:23" ht="12.75">
      <c r="B11" s="115"/>
      <c r="C11" s="241"/>
      <c r="D11" s="31" t="s">
        <v>219</v>
      </c>
      <c r="E11" s="51">
        <v>0</v>
      </c>
      <c r="F11" s="51">
        <v>3.5</v>
      </c>
      <c r="G11" s="51">
        <v>0</v>
      </c>
      <c r="H11" s="51">
        <v>3</v>
      </c>
      <c r="I11" s="51">
        <v>3.2</v>
      </c>
      <c r="J11" s="51">
        <v>3.5</v>
      </c>
      <c r="K11" s="110"/>
      <c r="M11" s="36" t="s">
        <v>521</v>
      </c>
      <c r="N11" s="52"/>
      <c r="O11" s="52"/>
      <c r="P11" s="52"/>
      <c r="Q11" s="52"/>
      <c r="R11" s="52"/>
      <c r="S11" s="52"/>
      <c r="T11" s="34"/>
      <c r="U11" s="34"/>
      <c r="V11" s="34"/>
      <c r="W11" s="34"/>
    </row>
    <row r="12" spans="2:23" ht="25.5">
      <c r="B12" s="115"/>
      <c r="C12" s="215" t="s">
        <v>550</v>
      </c>
      <c r="D12" s="29" t="s">
        <v>221</v>
      </c>
      <c r="E12" s="51">
        <v>2</v>
      </c>
      <c r="F12" s="51">
        <v>4</v>
      </c>
      <c r="G12" s="51">
        <v>1</v>
      </c>
      <c r="H12" s="51">
        <v>2</v>
      </c>
      <c r="I12" s="51">
        <v>3</v>
      </c>
      <c r="J12" s="51">
        <v>4</v>
      </c>
      <c r="K12" s="110"/>
      <c r="M12" s="36" t="s">
        <v>522</v>
      </c>
      <c r="N12" s="52"/>
      <c r="O12" s="52"/>
      <c r="P12" s="52"/>
      <c r="Q12" s="52"/>
      <c r="R12" s="52"/>
      <c r="S12" s="52"/>
      <c r="T12" s="34"/>
      <c r="U12" s="34"/>
      <c r="V12" s="34"/>
      <c r="W12" s="34"/>
    </row>
    <row r="13" spans="2:23" ht="12.75">
      <c r="B13" s="115"/>
      <c r="C13" s="241"/>
      <c r="D13" s="31" t="s">
        <v>219</v>
      </c>
      <c r="E13" s="51">
        <v>1</v>
      </c>
      <c r="F13" s="51">
        <v>3</v>
      </c>
      <c r="G13" s="51">
        <v>0.75</v>
      </c>
      <c r="H13" s="51">
        <v>1.8</v>
      </c>
      <c r="I13" s="51">
        <v>2.4</v>
      </c>
      <c r="J13" s="51">
        <v>3</v>
      </c>
      <c r="K13" s="110"/>
      <c r="M13" s="36" t="s">
        <v>523</v>
      </c>
      <c r="N13" s="52"/>
      <c r="O13" s="52"/>
      <c r="P13" s="52"/>
      <c r="Q13" s="52"/>
      <c r="R13" s="52"/>
      <c r="S13" s="52"/>
      <c r="T13" s="34"/>
      <c r="U13" s="34"/>
      <c r="V13" s="34"/>
      <c r="W13" s="34"/>
    </row>
    <row r="14" spans="2:23" ht="25.5">
      <c r="B14" s="115"/>
      <c r="C14" s="215" t="s">
        <v>551</v>
      </c>
      <c r="D14" s="29" t="s">
        <v>222</v>
      </c>
      <c r="E14" s="50">
        <f>E12</f>
        <v>2</v>
      </c>
      <c r="F14" s="50">
        <f>E12+F12</f>
        <v>6</v>
      </c>
      <c r="G14" s="50">
        <f>E12+G12</f>
        <v>3</v>
      </c>
      <c r="H14" s="50">
        <f aca="true" t="shared" si="0" ref="H14:J15">G14+H12</f>
        <v>5</v>
      </c>
      <c r="I14" s="50">
        <f t="shared" si="0"/>
        <v>8</v>
      </c>
      <c r="J14" s="50">
        <f t="shared" si="0"/>
        <v>12</v>
      </c>
      <c r="K14" s="110"/>
      <c r="M14" s="36" t="s">
        <v>524</v>
      </c>
      <c r="N14" s="52"/>
      <c r="O14" s="52"/>
      <c r="P14" s="52"/>
      <c r="Q14" s="52"/>
      <c r="R14" s="52"/>
      <c r="S14" s="52"/>
      <c r="T14" s="34"/>
      <c r="U14" s="34"/>
      <c r="V14" s="34"/>
      <c r="W14" s="34"/>
    </row>
    <row r="15" spans="2:23" ht="12.75">
      <c r="B15" s="115"/>
      <c r="C15" s="241"/>
      <c r="D15" s="31" t="s">
        <v>219</v>
      </c>
      <c r="E15" s="50">
        <f>E13</f>
        <v>1</v>
      </c>
      <c r="F15" s="50">
        <f>E15+F13</f>
        <v>4</v>
      </c>
      <c r="G15" s="50">
        <f>E15+G13</f>
        <v>1.75</v>
      </c>
      <c r="H15" s="50">
        <f t="shared" si="0"/>
        <v>3.55</v>
      </c>
      <c r="I15" s="50">
        <f t="shared" si="0"/>
        <v>5.949999999999999</v>
      </c>
      <c r="J15" s="50">
        <f t="shared" si="0"/>
        <v>8.95</v>
      </c>
      <c r="K15" s="110"/>
      <c r="M15" s="36" t="s">
        <v>525</v>
      </c>
      <c r="N15" s="52"/>
      <c r="O15" s="52"/>
      <c r="P15" s="52"/>
      <c r="Q15" s="52"/>
      <c r="R15" s="52"/>
      <c r="S15" s="52"/>
      <c r="T15" s="34"/>
      <c r="U15" s="34"/>
      <c r="V15" s="34"/>
      <c r="W15" s="34"/>
    </row>
    <row r="16" spans="2:23" ht="25.5">
      <c r="B16" s="115"/>
      <c r="C16" s="215" t="s">
        <v>552</v>
      </c>
      <c r="D16" s="29" t="s">
        <v>223</v>
      </c>
      <c r="E16" s="50">
        <f aca="true" t="shared" si="1" ref="E16:J17">E8-E14</f>
        <v>8</v>
      </c>
      <c r="F16" s="50">
        <f t="shared" si="1"/>
        <v>6</v>
      </c>
      <c r="G16" s="50">
        <f t="shared" si="1"/>
        <v>0</v>
      </c>
      <c r="H16" s="50">
        <f t="shared" si="1"/>
        <v>1</v>
      </c>
      <c r="I16" s="50">
        <f t="shared" si="1"/>
        <v>0</v>
      </c>
      <c r="J16" s="50">
        <f t="shared" si="1"/>
        <v>0</v>
      </c>
      <c r="K16" s="110"/>
      <c r="M16" s="36" t="s">
        <v>526</v>
      </c>
      <c r="N16" s="52"/>
      <c r="O16" s="52"/>
      <c r="P16" s="52"/>
      <c r="Q16" s="52"/>
      <c r="R16" s="52"/>
      <c r="S16" s="52"/>
      <c r="T16" s="34"/>
      <c r="U16" s="34"/>
      <c r="V16" s="34"/>
      <c r="W16" s="34"/>
    </row>
    <row r="17" spans="2:23" ht="12.75">
      <c r="B17" s="115"/>
      <c r="C17" s="241"/>
      <c r="D17" s="31" t="s">
        <v>219</v>
      </c>
      <c r="E17" s="50">
        <f t="shared" si="1"/>
        <v>4</v>
      </c>
      <c r="F17" s="50">
        <f t="shared" si="1"/>
        <v>5</v>
      </c>
      <c r="G17" s="50">
        <f t="shared" si="1"/>
        <v>3.25</v>
      </c>
      <c r="H17" s="50">
        <f t="shared" si="1"/>
        <v>2.45</v>
      </c>
      <c r="I17" s="50">
        <f t="shared" si="1"/>
        <v>1.0500000000000007</v>
      </c>
      <c r="J17" s="50">
        <f>J9-J15</f>
        <v>0.05000000000000071</v>
      </c>
      <c r="K17" s="110"/>
      <c r="M17" s="36" t="s">
        <v>527</v>
      </c>
      <c r="N17" s="52"/>
      <c r="O17" s="52"/>
      <c r="P17" s="52"/>
      <c r="Q17" s="52"/>
      <c r="R17" s="52"/>
      <c r="S17" s="52"/>
      <c r="T17" s="34"/>
      <c r="U17" s="34"/>
      <c r="V17" s="34"/>
      <c r="W17" s="34"/>
    </row>
    <row r="18" spans="2:19" ht="10.5" customHeight="1" thickBot="1">
      <c r="B18" s="132"/>
      <c r="C18" s="227"/>
      <c r="D18" s="227"/>
      <c r="E18" s="227"/>
      <c r="F18" s="227"/>
      <c r="G18" s="227"/>
      <c r="H18" s="227"/>
      <c r="I18" s="227"/>
      <c r="J18" s="227"/>
      <c r="K18" s="134"/>
      <c r="M18" s="166" t="s">
        <v>528</v>
      </c>
      <c r="N18" s="52"/>
      <c r="O18" s="52"/>
      <c r="P18" s="52"/>
      <c r="Q18" s="52"/>
      <c r="R18" s="52"/>
      <c r="S18" s="52"/>
    </row>
    <row r="19" ht="12" customHeight="1">
      <c r="M19" s="36" t="s">
        <v>529</v>
      </c>
    </row>
    <row r="20" ht="12" customHeight="1">
      <c r="M20" s="36" t="s">
        <v>530</v>
      </c>
    </row>
    <row r="21" ht="12" customHeight="1">
      <c r="M21" s="36" t="s">
        <v>531</v>
      </c>
    </row>
    <row r="22" ht="12" customHeight="1">
      <c r="M22" s="36" t="s">
        <v>532</v>
      </c>
    </row>
    <row r="23" ht="12" customHeight="1">
      <c r="M23" s="36" t="s">
        <v>533</v>
      </c>
    </row>
    <row r="24" ht="12" customHeight="1">
      <c r="M24" s="36"/>
    </row>
    <row r="25" ht="12" customHeight="1">
      <c r="M25" s="36"/>
    </row>
    <row r="26" ht="12" customHeight="1">
      <c r="M26" s="36"/>
    </row>
    <row r="27" ht="12" customHeight="1">
      <c r="M27" s="36"/>
    </row>
    <row r="28" ht="12" customHeight="1">
      <c r="M28" s="36"/>
    </row>
    <row r="29" ht="12" customHeight="1">
      <c r="M29" s="36"/>
    </row>
    <row r="30" ht="12" customHeight="1">
      <c r="M30" s="36"/>
    </row>
    <row r="31" ht="12" customHeight="1">
      <c r="M31" s="36"/>
    </row>
    <row r="32" ht="12" customHeight="1">
      <c r="M32" s="36"/>
    </row>
    <row r="33" ht="12" customHeight="1">
      <c r="M33" s="36"/>
    </row>
    <row r="34" ht="12" customHeight="1">
      <c r="M34" s="36"/>
    </row>
  </sheetData>
  <sheetProtection/>
  <mergeCells count="13">
    <mergeCell ref="C4:J4"/>
    <mergeCell ref="C6:C7"/>
    <mergeCell ref="D6:D7"/>
    <mergeCell ref="E6:E7"/>
    <mergeCell ref="F6:F7"/>
    <mergeCell ref="G6:J6"/>
    <mergeCell ref="I5:J5"/>
    <mergeCell ref="C18:J18"/>
    <mergeCell ref="C8:C9"/>
    <mergeCell ref="C10:C11"/>
    <mergeCell ref="C12:C13"/>
    <mergeCell ref="C14:C15"/>
    <mergeCell ref="C16:C17"/>
  </mergeCells>
  <hyperlinks>
    <hyperlink ref="M5" location="'Титульный лист'!A1" display="Титульный лист"/>
    <hyperlink ref="M6" location="'сведения о разработчике'!A1" display="Сведения о разработчике бизнес-плана"/>
    <hyperlink ref="M8" location="'Доведенные показатели'!A1" display="Т.1 Доведенные показатели развития коммерческой организации на очередной год"/>
    <hyperlink ref="M7" location="'паспорт организации'!A1" display="Паспорт организации"/>
    <hyperlink ref="M9" location="'Перечень мероприятий'!A1" display="Т.2 Перечень мероприятий, направленных на достижение основных показателей развития коммерческой организации на очередной год"/>
    <hyperlink ref="M10" location="'Показатели развития на год'!A1" display="т.3 Основные показатели развития коммерческой организации на очередной год"/>
    <hyperlink ref="M11" location="Цены!A1" display="т.4 Прогнозируемые цены на продукцию"/>
    <hyperlink ref="M12" location="'Программа производства'!A1" display="т.5 Программа производства продукции"/>
    <hyperlink ref="M13" location="'Программа реализации'!A1" display="т.6 Программа реализации продукции"/>
    <hyperlink ref="M14" location="'Расчет материальных затрат'!A1" display="т.7 Расчет материальных затрат"/>
    <hyperlink ref="M15" location="'Расчет трудовых ресурсов'!A1" display="т.8 Расчет потребности в трудовых ресурсах и расходов на оплату труда работников"/>
    <hyperlink ref="M16" location="амортизация!A1" display="т.9 Расчет амортизационных отчислений"/>
    <hyperlink ref="M17" location="'затраты на реализацию'!A1" display="т.10 Расчет затрат на реализацию продукции"/>
    <hyperlink ref="M18" location="'Расчет прибыли'!A1" display="'Расчет прибыли'!A1"/>
    <hyperlink ref="M19" location="'Расчет потока денежных средств'!A1" display="т.12 Расчет потока денежных средств по организации"/>
    <hyperlink ref="M20" location="'Проектно-балансовая ведомость'!A1" display="т.13 Проектно-балансовая ведомость по организации"/>
    <hyperlink ref="M21" location="'Инвестиции и финансирование'!A1" display="т.14 Инвестиции в основной капитал и источники финансирования"/>
    <hyperlink ref="M22" location="'Перечень инв. проектов'!A1" display="т.15 Перечень инвестиционных проектов и источники их финансирования"/>
    <hyperlink ref="M23" location="'Кредиторская задолженность'!A1" display="т.16 Просроченная кредиторская задолженность, подлежащая реструктуризации в очередном году"/>
    <hyperlink ref="M3" location="РЕКОМЕНДАЦИИ!A1" display="РЕКОМЕНДАЦИИ по разработке бизнес-планов развития коммерческих организаций на год "/>
  </hyperlinks>
  <printOptions/>
  <pageMargins left="0.7" right="0.7" top="0.75" bottom="0.75" header="0.3" footer="0.3"/>
  <pageSetup horizontalDpi="600" verticalDpi="600" orientation="portrait" paperSize="9" scale="82" r:id="rId3"/>
  <headerFooter>
    <oddFooter>&amp;L&amp;"Tahoma,обычный"&amp;6© ИПС ЭКСПЕРТ&amp;C&amp;"Tahoma,обычный"&amp;6(017) 354 78 92, 354 78 76&amp;R&amp;"Tahoma,обычный"&amp;6www.expert.by</oddFooter>
  </headerFooter>
  <colBreaks count="1" manualBreakCount="1">
    <brk id="11" min="1" max="78" man="1"/>
  </colBreaks>
  <legacyDrawing r:id="rId2"/>
</worksheet>
</file>

<file path=xl/worksheets/sheet13.xml><?xml version="1.0" encoding="utf-8"?>
<worksheet xmlns="http://schemas.openxmlformats.org/spreadsheetml/2006/main" xmlns:r="http://schemas.openxmlformats.org/officeDocument/2006/relationships">
  <sheetPr>
    <tabColor theme="6" tint="0.39998000860214233"/>
  </sheetPr>
  <dimension ref="A1:AP34"/>
  <sheetViews>
    <sheetView zoomScalePageLayoutView="0" workbookViewId="0" topLeftCell="A1">
      <selection activeCell="A1" sqref="A1"/>
    </sheetView>
  </sheetViews>
  <sheetFormatPr defaultColWidth="2.75390625" defaultRowHeight="12" customHeight="1"/>
  <cols>
    <col min="1" max="1" width="4.25390625" style="1" bestFit="1" customWidth="1"/>
    <col min="2" max="2" width="3.25390625" style="1" customWidth="1"/>
    <col min="3" max="3" width="6.25390625" style="5" customWidth="1"/>
    <col min="4" max="4" width="39.875" style="22" customWidth="1"/>
    <col min="5" max="5" width="11.75390625" style="1" bestFit="1" customWidth="1"/>
    <col min="6" max="6" width="10.25390625" style="1" bestFit="1" customWidth="1"/>
    <col min="7" max="7" width="7.75390625" style="1" customWidth="1"/>
    <col min="8" max="8" width="8.25390625" style="1" customWidth="1"/>
    <col min="9" max="9" width="9.125" style="1" bestFit="1" customWidth="1"/>
    <col min="10" max="10" width="8.125" style="1" customWidth="1"/>
    <col min="11" max="11" width="3.375" style="1" customWidth="1"/>
    <col min="12" max="12" width="2.75390625" style="1" customWidth="1"/>
    <col min="13" max="13" width="108.375" style="97" bestFit="1" customWidth="1"/>
    <col min="14" max="14" width="5.625" style="1" bestFit="1" customWidth="1"/>
    <col min="15" max="15" width="5.00390625" style="1" bestFit="1" customWidth="1"/>
    <col min="16" max="18" width="5.625" style="1" bestFit="1" customWidth="1"/>
    <col min="19" max="20" width="6.875" style="1" bestFit="1" customWidth="1"/>
    <col min="21" max="21" width="5.625" style="1" bestFit="1" customWidth="1"/>
    <col min="22" max="22" width="5.00390625" style="1" bestFit="1" customWidth="1"/>
    <col min="23" max="23" width="6.875" style="1" bestFit="1" customWidth="1"/>
    <col min="24" max="24" width="6.125" style="1" customWidth="1"/>
    <col min="25" max="16384" width="2.75390625" style="1" customWidth="1"/>
  </cols>
  <sheetData>
    <row r="1" spans="2:14" ht="15" customHeight="1" thickBot="1">
      <c r="B1" s="9"/>
      <c r="C1" s="38" t="s">
        <v>565</v>
      </c>
      <c r="D1" s="9"/>
      <c r="E1" s="9"/>
      <c r="F1" s="9"/>
      <c r="G1" s="9"/>
      <c r="H1" s="9"/>
      <c r="I1" s="9"/>
      <c r="J1" s="9"/>
      <c r="K1" s="8"/>
      <c r="L1" s="9"/>
      <c r="N1" s="9"/>
    </row>
    <row r="2" spans="2:42" ht="12.75">
      <c r="B2" s="104"/>
      <c r="C2" s="105"/>
      <c r="D2" s="106"/>
      <c r="E2" s="107"/>
      <c r="F2" s="107"/>
      <c r="G2" s="107"/>
      <c r="H2" s="107"/>
      <c r="I2" s="107"/>
      <c r="J2" s="107"/>
      <c r="K2" s="108"/>
      <c r="S2" s="3"/>
      <c r="T2" s="3"/>
      <c r="U2" s="3"/>
      <c r="V2" s="3"/>
      <c r="W2" s="3"/>
      <c r="X2" s="3"/>
      <c r="Y2" s="3"/>
      <c r="Z2" s="3"/>
      <c r="AA2" s="3"/>
      <c r="AB2" s="3"/>
      <c r="AC2" s="3"/>
      <c r="AD2" s="3"/>
      <c r="AE2" s="3"/>
      <c r="AF2" s="3"/>
      <c r="AG2" s="3"/>
      <c r="AH2" s="3"/>
      <c r="AI2" s="3"/>
      <c r="AJ2" s="3"/>
      <c r="AK2" s="3"/>
      <c r="AL2" s="3"/>
      <c r="AM2" s="3"/>
      <c r="AN2" s="3"/>
      <c r="AO2" s="3"/>
      <c r="AP2" s="3"/>
    </row>
    <row r="3" spans="2:42" ht="12.75">
      <c r="B3" s="109"/>
      <c r="C3" s="2"/>
      <c r="D3" s="20"/>
      <c r="E3" s="4"/>
      <c r="F3" s="4"/>
      <c r="G3" s="4"/>
      <c r="H3" s="4"/>
      <c r="I3" s="4"/>
      <c r="J3" s="126" t="s">
        <v>237</v>
      </c>
      <c r="K3" s="110"/>
      <c r="M3" s="36" t="s">
        <v>534</v>
      </c>
      <c r="S3" s="3"/>
      <c r="T3" s="3"/>
      <c r="U3" s="3"/>
      <c r="V3" s="3"/>
      <c r="W3" s="3"/>
      <c r="X3" s="3"/>
      <c r="Y3" s="3"/>
      <c r="Z3" s="3"/>
      <c r="AA3" s="3"/>
      <c r="AB3" s="3"/>
      <c r="AC3" s="3"/>
      <c r="AD3" s="3"/>
      <c r="AE3" s="3"/>
      <c r="AF3" s="3"/>
      <c r="AG3" s="3"/>
      <c r="AH3" s="3"/>
      <c r="AI3" s="3"/>
      <c r="AJ3" s="3"/>
      <c r="AK3" s="3"/>
      <c r="AL3" s="3"/>
      <c r="AM3" s="3"/>
      <c r="AN3" s="3"/>
      <c r="AO3" s="3"/>
      <c r="AP3" s="3"/>
    </row>
    <row r="4" spans="2:42" ht="22.5" customHeight="1">
      <c r="B4" s="111"/>
      <c r="C4" s="182" t="s">
        <v>234</v>
      </c>
      <c r="D4" s="182"/>
      <c r="E4" s="182"/>
      <c r="F4" s="182"/>
      <c r="G4" s="182"/>
      <c r="H4" s="182"/>
      <c r="I4" s="182"/>
      <c r="J4" s="182"/>
      <c r="K4" s="112"/>
      <c r="S4" s="3"/>
      <c r="T4" s="3"/>
      <c r="U4" s="3"/>
      <c r="V4" s="3"/>
      <c r="W4" s="3"/>
      <c r="X4" s="3"/>
      <c r="Y4" s="3"/>
      <c r="Z4" s="3"/>
      <c r="AA4" s="3"/>
      <c r="AB4" s="3"/>
      <c r="AC4" s="3"/>
      <c r="AD4" s="3"/>
      <c r="AE4" s="3"/>
      <c r="AF4" s="3"/>
      <c r="AG4" s="3"/>
      <c r="AH4" s="3"/>
      <c r="AI4" s="3"/>
      <c r="AJ4" s="3"/>
      <c r="AK4" s="3"/>
      <c r="AL4" s="3"/>
      <c r="AM4" s="3"/>
      <c r="AN4" s="3"/>
      <c r="AO4" s="3"/>
      <c r="AP4" s="3"/>
    </row>
    <row r="5" spans="2:42" ht="16.5" customHeight="1">
      <c r="B5" s="111"/>
      <c r="C5" s="39"/>
      <c r="D5" s="39"/>
      <c r="E5" s="39"/>
      <c r="F5" s="39"/>
      <c r="G5" s="39"/>
      <c r="H5" s="39"/>
      <c r="I5" s="214" t="s">
        <v>707</v>
      </c>
      <c r="J5" s="214"/>
      <c r="K5" s="112"/>
      <c r="M5" s="36" t="s">
        <v>515</v>
      </c>
      <c r="S5" s="3"/>
      <c r="T5" s="3"/>
      <c r="U5" s="3"/>
      <c r="V5" s="3"/>
      <c r="W5" s="3"/>
      <c r="X5" s="3"/>
      <c r="Y5" s="3"/>
      <c r="Z5" s="3"/>
      <c r="AA5" s="3"/>
      <c r="AB5" s="3"/>
      <c r="AC5" s="3"/>
      <c r="AD5" s="3"/>
      <c r="AE5" s="3"/>
      <c r="AF5" s="3"/>
      <c r="AG5" s="3"/>
      <c r="AH5" s="3"/>
      <c r="AI5" s="3"/>
      <c r="AJ5" s="3"/>
      <c r="AK5" s="3"/>
      <c r="AL5" s="3"/>
      <c r="AM5" s="3"/>
      <c r="AN5" s="3"/>
      <c r="AO5" s="3"/>
      <c r="AP5" s="3"/>
    </row>
    <row r="6" spans="2:42" ht="37.5" customHeight="1">
      <c r="B6" s="114"/>
      <c r="C6" s="208" t="s">
        <v>542</v>
      </c>
      <c r="D6" s="212" t="s">
        <v>538</v>
      </c>
      <c r="E6" s="206" t="s">
        <v>161</v>
      </c>
      <c r="F6" s="206" t="s">
        <v>162</v>
      </c>
      <c r="G6" s="206" t="s">
        <v>163</v>
      </c>
      <c r="H6" s="206"/>
      <c r="I6" s="206"/>
      <c r="J6" s="206"/>
      <c r="K6" s="112"/>
      <c r="M6" s="36" t="s">
        <v>516</v>
      </c>
      <c r="S6" s="3"/>
      <c r="T6" s="3"/>
      <c r="U6" s="3"/>
      <c r="V6" s="3"/>
      <c r="W6" s="3"/>
      <c r="X6" s="3"/>
      <c r="Y6" s="3"/>
      <c r="Z6" s="3"/>
      <c r="AA6" s="3"/>
      <c r="AB6" s="3"/>
      <c r="AC6" s="3"/>
      <c r="AD6" s="3"/>
      <c r="AE6" s="3"/>
      <c r="AF6" s="3"/>
      <c r="AG6" s="3"/>
      <c r="AH6" s="3"/>
      <c r="AI6" s="3"/>
      <c r="AJ6" s="3"/>
      <c r="AK6" s="3"/>
      <c r="AL6" s="3"/>
      <c r="AM6" s="3"/>
      <c r="AN6" s="3"/>
      <c r="AO6" s="3"/>
      <c r="AP6" s="3"/>
    </row>
    <row r="7" spans="2:42" ht="28.5" customHeight="1">
      <c r="B7" s="114"/>
      <c r="C7" s="211"/>
      <c r="D7" s="213"/>
      <c r="E7" s="206"/>
      <c r="F7" s="206"/>
      <c r="G7" s="94" t="s">
        <v>164</v>
      </c>
      <c r="H7" s="94" t="s">
        <v>656</v>
      </c>
      <c r="I7" s="94" t="s">
        <v>657</v>
      </c>
      <c r="J7" s="94" t="s">
        <v>658</v>
      </c>
      <c r="K7" s="112"/>
      <c r="M7" s="36" t="s">
        <v>517</v>
      </c>
      <c r="S7" s="3"/>
      <c r="T7" s="3"/>
      <c r="U7" s="3"/>
      <c r="V7" s="3"/>
      <c r="W7" s="3"/>
      <c r="X7" s="3"/>
      <c r="Y7" s="3"/>
      <c r="Z7" s="3"/>
      <c r="AA7" s="3"/>
      <c r="AB7" s="3"/>
      <c r="AC7" s="3"/>
      <c r="AD7" s="3"/>
      <c r="AE7" s="3"/>
      <c r="AF7" s="3"/>
      <c r="AG7" s="3"/>
      <c r="AH7" s="3"/>
      <c r="AI7" s="3"/>
      <c r="AJ7" s="3"/>
      <c r="AK7" s="3"/>
      <c r="AL7" s="3"/>
      <c r="AM7" s="3"/>
      <c r="AN7" s="3"/>
      <c r="AO7" s="3"/>
      <c r="AP7" s="3"/>
    </row>
    <row r="8" spans="2:26" ht="25.5">
      <c r="B8" s="115"/>
      <c r="C8" s="24">
        <v>1</v>
      </c>
      <c r="D8" s="30" t="s">
        <v>640</v>
      </c>
      <c r="E8" s="25">
        <f aca="true" t="shared" si="0" ref="E8:J8">E9+E15+E16+E17+E18</f>
        <v>2629.693</v>
      </c>
      <c r="F8" s="25">
        <f t="shared" si="0"/>
        <v>3048.6562099999996</v>
      </c>
      <c r="G8" s="25">
        <f t="shared" si="0"/>
        <v>757.0099999999999</v>
      </c>
      <c r="H8" s="25">
        <f t="shared" si="0"/>
        <v>1516.46</v>
      </c>
      <c r="I8" s="25">
        <f t="shared" si="0"/>
        <v>2272.2</v>
      </c>
      <c r="J8" s="25">
        <f t="shared" si="0"/>
        <v>3054.7339999999995</v>
      </c>
      <c r="K8" s="110"/>
      <c r="M8" s="36" t="s">
        <v>519</v>
      </c>
      <c r="N8" s="34"/>
      <c r="O8" s="34"/>
      <c r="P8" s="34"/>
      <c r="Q8" s="34"/>
      <c r="R8" s="34"/>
      <c r="S8" s="34"/>
      <c r="T8" s="34"/>
      <c r="U8" s="34"/>
      <c r="V8" s="34"/>
      <c r="W8" s="34"/>
      <c r="X8" s="34"/>
      <c r="Y8" s="34"/>
      <c r="Z8" s="34"/>
    </row>
    <row r="9" spans="2:24" s="3" customFormat="1" ht="25.5">
      <c r="B9" s="114"/>
      <c r="C9" s="24" t="s">
        <v>543</v>
      </c>
      <c r="D9" s="31" t="s">
        <v>225</v>
      </c>
      <c r="E9" s="25">
        <f>'Расчет материальных затрат'!H32</f>
        <v>111.645</v>
      </c>
      <c r="F9" s="25">
        <f>'Расчет материальных затрат'!K32</f>
        <v>127.31260999999999</v>
      </c>
      <c r="G9" s="25">
        <f>'Расчет материальных затрат'!L32</f>
        <v>36.06</v>
      </c>
      <c r="H9" s="25">
        <f>'Расчет материальных затрат'!M32</f>
        <v>67.38</v>
      </c>
      <c r="I9" s="25">
        <f>'Расчет материальных затрат'!N32</f>
        <v>99.49000000000001</v>
      </c>
      <c r="J9" s="25">
        <f>'Расчет материальных затрат'!O32</f>
        <v>127.30999999999999</v>
      </c>
      <c r="K9" s="118"/>
      <c r="M9" s="36" t="s">
        <v>520</v>
      </c>
      <c r="N9" s="34"/>
      <c r="O9" s="34"/>
      <c r="P9" s="34"/>
      <c r="Q9" s="34"/>
      <c r="R9" s="34"/>
      <c r="S9" s="34"/>
      <c r="T9" s="34"/>
      <c r="U9" s="34"/>
      <c r="V9" s="34"/>
      <c r="W9" s="34"/>
      <c r="X9" s="34"/>
    </row>
    <row r="10" spans="2:23" s="6" customFormat="1" ht="18" customHeight="1">
      <c r="B10" s="115"/>
      <c r="C10" s="24" t="s">
        <v>629</v>
      </c>
      <c r="D10" s="56" t="s">
        <v>226</v>
      </c>
      <c r="E10" s="25">
        <f>'Расчет материальных затрат'!H9+'Расчет материальных затрат'!H14</f>
        <v>12.225000000000001</v>
      </c>
      <c r="F10" s="25">
        <f>'Расчет материальных затрат'!K9+'Расчет материальных затрат'!K14</f>
        <v>14.85261</v>
      </c>
      <c r="G10" s="25">
        <f>'Расчет материальных затрат'!L9+'Расчет материальных затрат'!L14</f>
        <v>3.9499999999999997</v>
      </c>
      <c r="H10" s="25">
        <f>'Расчет материальных затрат'!M9+'Расчет материальных затрат'!M14</f>
        <v>7.33</v>
      </c>
      <c r="I10" s="25">
        <f>'Расчет материальных затрат'!N9+'Расчет материальных затрат'!N14</f>
        <v>11.31</v>
      </c>
      <c r="J10" s="25">
        <f>'Расчет материальных затрат'!O9+'Расчет материальных затрат'!O14</f>
        <v>14.850000000000001</v>
      </c>
      <c r="K10" s="110"/>
      <c r="M10" s="36" t="s">
        <v>518</v>
      </c>
      <c r="N10" s="34"/>
      <c r="O10" s="34"/>
      <c r="P10" s="34"/>
      <c r="Q10" s="34"/>
      <c r="R10" s="34"/>
      <c r="S10" s="34"/>
      <c r="T10" s="34"/>
      <c r="U10" s="34"/>
      <c r="V10" s="34"/>
      <c r="W10" s="34"/>
    </row>
    <row r="11" spans="2:23" s="19" customFormat="1" ht="25.5">
      <c r="B11" s="116"/>
      <c r="C11" s="24" t="s">
        <v>630</v>
      </c>
      <c r="D11" s="56" t="s">
        <v>227</v>
      </c>
      <c r="E11" s="25">
        <f>'Расчет материальных затрат'!H19</f>
        <v>70.5</v>
      </c>
      <c r="F11" s="25">
        <f>'Расчет материальных затрат'!K19</f>
        <v>82.1</v>
      </c>
      <c r="G11" s="25">
        <f>'Расчет материальных затрат'!L19</f>
        <v>21.2</v>
      </c>
      <c r="H11" s="25">
        <f>'Расчет материальных затрат'!M19</f>
        <v>44.599999999999994</v>
      </c>
      <c r="I11" s="25">
        <f>'Расчет материальных затрат'!N19</f>
        <v>68.3</v>
      </c>
      <c r="J11" s="25">
        <f>'Расчет материальных затрат'!O19</f>
        <v>82.1</v>
      </c>
      <c r="K11" s="117"/>
      <c r="M11" s="36" t="s">
        <v>521</v>
      </c>
      <c r="N11" s="34"/>
      <c r="O11" s="34"/>
      <c r="P11" s="34"/>
      <c r="Q11" s="34"/>
      <c r="R11" s="34"/>
      <c r="S11" s="34"/>
      <c r="T11" s="34"/>
      <c r="U11" s="34"/>
      <c r="V11" s="34"/>
      <c r="W11" s="34"/>
    </row>
    <row r="12" spans="2:23" s="7" customFormat="1" ht="12.75">
      <c r="B12" s="115"/>
      <c r="C12" s="24" t="s">
        <v>631</v>
      </c>
      <c r="D12" s="56" t="s">
        <v>228</v>
      </c>
      <c r="E12" s="25">
        <f>'Расчет материальных затрат'!H24</f>
        <v>28.92</v>
      </c>
      <c r="F12" s="25">
        <f>'Расчет материальных затрат'!K24</f>
        <v>30.360000000000003</v>
      </c>
      <c r="G12" s="25">
        <f>'Расчет материальных затрат'!L24</f>
        <v>10.91</v>
      </c>
      <c r="H12" s="25">
        <f>'Расчет материальных затрат'!M24</f>
        <v>15.45</v>
      </c>
      <c r="I12" s="25">
        <f>'Расчет материальных затрат'!N24</f>
        <v>19.880000000000003</v>
      </c>
      <c r="J12" s="25">
        <f>'Расчет материальных затрат'!O24</f>
        <v>30.36</v>
      </c>
      <c r="K12" s="110"/>
      <c r="M12" s="36" t="s">
        <v>522</v>
      </c>
      <c r="N12" s="34"/>
      <c r="O12" s="34"/>
      <c r="P12" s="34"/>
      <c r="Q12" s="34"/>
      <c r="R12" s="34"/>
      <c r="S12" s="34"/>
      <c r="T12" s="34"/>
      <c r="U12" s="34"/>
      <c r="V12" s="34"/>
      <c r="W12" s="34"/>
    </row>
    <row r="13" spans="2:23" s="6" customFormat="1" ht="25.5">
      <c r="B13" s="115"/>
      <c r="C13" s="24" t="s">
        <v>632</v>
      </c>
      <c r="D13" s="56" t="s">
        <v>229</v>
      </c>
      <c r="E13" s="25">
        <f>'Расчет материальных затрат'!H30</f>
        <v>0</v>
      </c>
      <c r="F13" s="25">
        <f>'Расчет материальных затрат'!K30</f>
        <v>0</v>
      </c>
      <c r="G13" s="25">
        <f>'Расчет материальных затрат'!L30</f>
        <v>0</v>
      </c>
      <c r="H13" s="25">
        <f>'Расчет материальных затрат'!M30</f>
        <v>0</v>
      </c>
      <c r="I13" s="25">
        <f>'Расчет материальных затрат'!N30</f>
        <v>0</v>
      </c>
      <c r="J13" s="25">
        <f>'Расчет материальных затрат'!O30</f>
        <v>0</v>
      </c>
      <c r="K13" s="110"/>
      <c r="M13" s="36" t="s">
        <v>523</v>
      </c>
      <c r="N13" s="34"/>
      <c r="O13" s="34"/>
      <c r="P13" s="34"/>
      <c r="Q13" s="34"/>
      <c r="R13" s="34"/>
      <c r="S13" s="34"/>
      <c r="T13" s="34"/>
      <c r="U13" s="34"/>
      <c r="V13" s="34"/>
      <c r="W13" s="34"/>
    </row>
    <row r="14" spans="2:23" s="19" customFormat="1" ht="16.5" customHeight="1">
      <c r="B14" s="116"/>
      <c r="C14" s="24" t="s">
        <v>633</v>
      </c>
      <c r="D14" s="56" t="s">
        <v>230</v>
      </c>
      <c r="E14" s="25">
        <f>'Расчет материальных затрат'!H31</f>
        <v>0</v>
      </c>
      <c r="F14" s="25">
        <f>'Расчет материальных затрат'!K31</f>
        <v>0</v>
      </c>
      <c r="G14" s="25">
        <f>'Расчет материальных затрат'!L31</f>
        <v>0</v>
      </c>
      <c r="H14" s="25">
        <f>'Расчет материальных затрат'!M31</f>
        <v>0</v>
      </c>
      <c r="I14" s="25">
        <f>'Расчет материальных затрат'!N31</f>
        <v>0</v>
      </c>
      <c r="J14" s="25">
        <f>'Расчет материальных затрат'!O31</f>
        <v>0</v>
      </c>
      <c r="K14" s="117"/>
      <c r="M14" s="36" t="s">
        <v>524</v>
      </c>
      <c r="N14" s="34"/>
      <c r="O14" s="34"/>
      <c r="P14" s="34"/>
      <c r="Q14" s="34"/>
      <c r="R14" s="34"/>
      <c r="S14" s="34"/>
      <c r="T14" s="34"/>
      <c r="U14" s="34"/>
      <c r="V14" s="34"/>
      <c r="W14" s="34"/>
    </row>
    <row r="15" spans="2:23" s="7" customFormat="1" ht="17.25" customHeight="1">
      <c r="B15" s="115"/>
      <c r="C15" s="24" t="s">
        <v>544</v>
      </c>
      <c r="D15" s="31" t="s">
        <v>231</v>
      </c>
      <c r="E15" s="25">
        <f>'Расчет трудовых ресурсов'!G14</f>
        <v>1867.2</v>
      </c>
      <c r="F15" s="25">
        <f>'Расчет трудовых ресурсов'!J14</f>
        <v>2163.54</v>
      </c>
      <c r="G15" s="25">
        <f>'Расчет трудовых ресурсов'!K14</f>
        <v>532.5</v>
      </c>
      <c r="H15" s="25">
        <f>'Расчет трудовых ресурсов'!L14</f>
        <v>1072</v>
      </c>
      <c r="I15" s="25">
        <f>'Расчет трудовых ресурсов'!M14</f>
        <v>1606.5</v>
      </c>
      <c r="J15" s="25">
        <f>'Расчет трудовых ресурсов'!N14</f>
        <v>2163.6</v>
      </c>
      <c r="K15" s="110"/>
      <c r="M15" s="36" t="s">
        <v>525</v>
      </c>
      <c r="N15" s="34"/>
      <c r="O15" s="34"/>
      <c r="P15" s="34"/>
      <c r="Q15" s="34"/>
      <c r="R15" s="34"/>
      <c r="S15" s="34"/>
      <c r="T15" s="34"/>
      <c r="U15" s="34"/>
      <c r="V15" s="34"/>
      <c r="W15" s="34"/>
    </row>
    <row r="16" spans="2:23" s="6" customFormat="1" ht="12.75">
      <c r="B16" s="115"/>
      <c r="C16" s="24" t="s">
        <v>545</v>
      </c>
      <c r="D16" s="31" t="s">
        <v>232</v>
      </c>
      <c r="E16" s="25">
        <f>'Расчет трудовых ресурсов'!G15</f>
        <v>634.8480000000001</v>
      </c>
      <c r="F16" s="25">
        <f>'Расчет трудовых ресурсов'!J15</f>
        <v>735.6036</v>
      </c>
      <c r="G16" s="25">
        <f>'Расчет трудовых ресурсов'!K15</f>
        <v>181.05</v>
      </c>
      <c r="H16" s="25">
        <f>'Расчет трудовых ресурсов'!L15</f>
        <v>364.48</v>
      </c>
      <c r="I16" s="25">
        <f>'Расчет трудовых ресурсов'!M15</f>
        <v>546.21</v>
      </c>
      <c r="J16" s="25">
        <f>'Расчет трудовых ресурсов'!N15</f>
        <v>735.624</v>
      </c>
      <c r="K16" s="110"/>
      <c r="M16" s="36" t="s">
        <v>526</v>
      </c>
      <c r="N16" s="34"/>
      <c r="O16" s="34"/>
      <c r="P16" s="34"/>
      <c r="Q16" s="34"/>
      <c r="R16" s="34"/>
      <c r="S16" s="34"/>
      <c r="T16" s="34"/>
      <c r="U16" s="34"/>
      <c r="V16" s="34"/>
      <c r="W16" s="34"/>
    </row>
    <row r="17" spans="2:23" s="3" customFormat="1" ht="29.25" customHeight="1">
      <c r="B17" s="115"/>
      <c r="C17" s="24" t="s">
        <v>613</v>
      </c>
      <c r="D17" s="31" t="s">
        <v>233</v>
      </c>
      <c r="E17" s="25">
        <f>амортизация!E14</f>
        <v>2</v>
      </c>
      <c r="F17" s="25">
        <f>амортизация!F14</f>
        <v>6</v>
      </c>
      <c r="G17" s="25">
        <f>амортизация!G14</f>
        <v>3</v>
      </c>
      <c r="H17" s="25">
        <f>амортизация!H14</f>
        <v>5</v>
      </c>
      <c r="I17" s="25">
        <f>амортизация!I14</f>
        <v>8</v>
      </c>
      <c r="J17" s="25">
        <f>амортизация!J14</f>
        <v>12</v>
      </c>
      <c r="K17" s="119"/>
      <c r="M17" s="36" t="s">
        <v>527</v>
      </c>
      <c r="N17" s="34"/>
      <c r="O17" s="34"/>
      <c r="P17" s="34"/>
      <c r="Q17" s="34"/>
      <c r="R17" s="34"/>
      <c r="S17" s="34"/>
      <c r="T17" s="34"/>
      <c r="U17" s="34"/>
      <c r="V17" s="34"/>
      <c r="W17" s="34"/>
    </row>
    <row r="18" spans="2:23" s="7" customFormat="1" ht="12.75">
      <c r="B18" s="115"/>
      <c r="C18" s="24" t="s">
        <v>623</v>
      </c>
      <c r="D18" s="31" t="s">
        <v>235</v>
      </c>
      <c r="E18" s="25">
        <f aca="true" t="shared" si="1" ref="E18:J18">SUM(E19:E23)</f>
        <v>14</v>
      </c>
      <c r="F18" s="25">
        <f t="shared" si="1"/>
        <v>16.2</v>
      </c>
      <c r="G18" s="25">
        <f t="shared" si="1"/>
        <v>4.4</v>
      </c>
      <c r="H18" s="25">
        <f t="shared" si="1"/>
        <v>7.6</v>
      </c>
      <c r="I18" s="25">
        <f t="shared" si="1"/>
        <v>12</v>
      </c>
      <c r="J18" s="25">
        <f t="shared" si="1"/>
        <v>16.2</v>
      </c>
      <c r="K18" s="110"/>
      <c r="M18" s="166" t="s">
        <v>528</v>
      </c>
      <c r="N18" s="34"/>
      <c r="O18" s="34"/>
      <c r="P18" s="34"/>
      <c r="Q18" s="34"/>
      <c r="R18" s="34"/>
      <c r="S18" s="34"/>
      <c r="T18" s="34"/>
      <c r="U18" s="34"/>
      <c r="V18" s="34"/>
      <c r="W18" s="34"/>
    </row>
    <row r="19" spans="2:23" s="7" customFormat="1" ht="12.75">
      <c r="B19" s="115"/>
      <c r="C19" s="24" t="s">
        <v>634</v>
      </c>
      <c r="D19" s="56" t="s">
        <v>641</v>
      </c>
      <c r="E19" s="27">
        <v>8</v>
      </c>
      <c r="F19" s="27">
        <v>9</v>
      </c>
      <c r="G19" s="27">
        <v>2</v>
      </c>
      <c r="H19" s="27">
        <v>4</v>
      </c>
      <c r="I19" s="27">
        <v>6</v>
      </c>
      <c r="J19" s="27">
        <v>9</v>
      </c>
      <c r="K19" s="110"/>
      <c r="M19" s="36" t="s">
        <v>529</v>
      </c>
      <c r="N19" s="34"/>
      <c r="O19" s="34"/>
      <c r="P19" s="34"/>
      <c r="Q19" s="34"/>
      <c r="R19" s="34"/>
      <c r="S19" s="34"/>
      <c r="T19" s="34"/>
      <c r="U19" s="34"/>
      <c r="V19" s="34"/>
      <c r="W19" s="34"/>
    </row>
    <row r="20" spans="2:23" s="7" customFormat="1" ht="12.75">
      <c r="B20" s="115"/>
      <c r="C20" s="24" t="s">
        <v>635</v>
      </c>
      <c r="D20" s="56" t="s">
        <v>642</v>
      </c>
      <c r="E20" s="27">
        <v>1</v>
      </c>
      <c r="F20" s="27">
        <v>1.2</v>
      </c>
      <c r="G20" s="27">
        <v>0.4</v>
      </c>
      <c r="H20" s="27">
        <v>0.6</v>
      </c>
      <c r="I20" s="27">
        <v>1</v>
      </c>
      <c r="J20" s="27">
        <v>1.2</v>
      </c>
      <c r="K20" s="110"/>
      <c r="M20" s="36" t="s">
        <v>530</v>
      </c>
      <c r="N20" s="34"/>
      <c r="O20" s="34"/>
      <c r="P20" s="34"/>
      <c r="Q20" s="34"/>
      <c r="R20" s="34"/>
      <c r="S20" s="34"/>
      <c r="T20" s="34"/>
      <c r="U20" s="34"/>
      <c r="V20" s="34"/>
      <c r="W20" s="34"/>
    </row>
    <row r="21" spans="2:23" s="7" customFormat="1" ht="38.25">
      <c r="B21" s="115"/>
      <c r="C21" s="24" t="s">
        <v>636</v>
      </c>
      <c r="D21" s="56" t="s">
        <v>643</v>
      </c>
      <c r="E21" s="27">
        <v>0</v>
      </c>
      <c r="F21" s="27">
        <v>0</v>
      </c>
      <c r="G21" s="27">
        <v>0</v>
      </c>
      <c r="H21" s="27">
        <v>0</v>
      </c>
      <c r="I21" s="27">
        <v>0</v>
      </c>
      <c r="J21" s="27">
        <v>0</v>
      </c>
      <c r="K21" s="110"/>
      <c r="M21" s="36" t="s">
        <v>531</v>
      </c>
      <c r="N21" s="34"/>
      <c r="O21" s="34"/>
      <c r="P21" s="34"/>
      <c r="Q21" s="34"/>
      <c r="R21" s="34"/>
      <c r="S21" s="34"/>
      <c r="T21" s="34"/>
      <c r="U21" s="34"/>
      <c r="V21" s="34"/>
      <c r="W21" s="34"/>
    </row>
    <row r="22" spans="2:23" s="6" customFormat="1" ht="12.75">
      <c r="B22" s="115"/>
      <c r="C22" s="24" t="s">
        <v>637</v>
      </c>
      <c r="D22" s="56" t="s">
        <v>644</v>
      </c>
      <c r="E22" s="27">
        <v>0</v>
      </c>
      <c r="F22" s="27">
        <v>0</v>
      </c>
      <c r="G22" s="27">
        <v>0</v>
      </c>
      <c r="H22" s="27">
        <v>0</v>
      </c>
      <c r="I22" s="27">
        <v>0</v>
      </c>
      <c r="J22" s="27">
        <v>0</v>
      </c>
      <c r="K22" s="110"/>
      <c r="M22" s="36" t="s">
        <v>532</v>
      </c>
      <c r="N22" s="34"/>
      <c r="O22" s="34"/>
      <c r="P22" s="34"/>
      <c r="Q22" s="34"/>
      <c r="R22" s="34"/>
      <c r="S22" s="34"/>
      <c r="T22" s="34"/>
      <c r="U22" s="34"/>
      <c r="V22" s="34"/>
      <c r="W22" s="34"/>
    </row>
    <row r="23" spans="2:23" s="6" customFormat="1" ht="12.75">
      <c r="B23" s="115"/>
      <c r="C23" s="24" t="s">
        <v>638</v>
      </c>
      <c r="D23" s="56" t="s">
        <v>645</v>
      </c>
      <c r="E23" s="27">
        <v>5</v>
      </c>
      <c r="F23" s="27">
        <v>6</v>
      </c>
      <c r="G23" s="27">
        <v>2</v>
      </c>
      <c r="H23" s="27">
        <v>3</v>
      </c>
      <c r="I23" s="27">
        <v>5</v>
      </c>
      <c r="J23" s="27">
        <v>6</v>
      </c>
      <c r="K23" s="110"/>
      <c r="M23" s="36" t="s">
        <v>533</v>
      </c>
      <c r="N23" s="34"/>
      <c r="O23" s="34"/>
      <c r="P23" s="34"/>
      <c r="Q23" s="34"/>
      <c r="R23" s="34"/>
      <c r="S23" s="34"/>
      <c r="T23" s="34"/>
      <c r="U23" s="34"/>
      <c r="V23" s="34"/>
      <c r="W23" s="34"/>
    </row>
    <row r="24" spans="2:23" s="6" customFormat="1" ht="12.75">
      <c r="B24" s="115"/>
      <c r="C24" s="24">
        <v>2</v>
      </c>
      <c r="D24" s="30" t="s">
        <v>639</v>
      </c>
      <c r="E24" s="25"/>
      <c r="F24" s="25"/>
      <c r="G24" s="25"/>
      <c r="H24" s="25"/>
      <c r="I24" s="25"/>
      <c r="J24" s="25"/>
      <c r="K24" s="110"/>
      <c r="M24" s="36"/>
      <c r="N24" s="34"/>
      <c r="O24" s="34"/>
      <c r="P24" s="34"/>
      <c r="Q24" s="34"/>
      <c r="R24" s="34"/>
      <c r="S24" s="34"/>
      <c r="T24" s="34"/>
      <c r="U24" s="34"/>
      <c r="V24" s="34"/>
      <c r="W24" s="34"/>
    </row>
    <row r="25" spans="1:23" s="6" customFormat="1" ht="12.75">
      <c r="A25" s="55">
        <v>0.6</v>
      </c>
      <c r="B25" s="115"/>
      <c r="C25" s="24" t="s">
        <v>621</v>
      </c>
      <c r="D25" s="31" t="s">
        <v>618</v>
      </c>
      <c r="E25" s="25">
        <f aca="true" t="shared" si="2" ref="E25:J25">E8*$A$25</f>
        <v>1577.8158</v>
      </c>
      <c r="F25" s="25">
        <f t="shared" si="2"/>
        <v>1829.1937259999997</v>
      </c>
      <c r="G25" s="25">
        <f t="shared" si="2"/>
        <v>454.2059999999999</v>
      </c>
      <c r="H25" s="25">
        <f t="shared" si="2"/>
        <v>909.876</v>
      </c>
      <c r="I25" s="25">
        <f t="shared" si="2"/>
        <v>1363.32</v>
      </c>
      <c r="J25" s="25">
        <f t="shared" si="2"/>
        <v>1832.8403999999996</v>
      </c>
      <c r="K25" s="110"/>
      <c r="M25" s="36"/>
      <c r="N25" s="34"/>
      <c r="O25" s="34"/>
      <c r="P25" s="34"/>
      <c r="Q25" s="34"/>
      <c r="R25" s="34"/>
      <c r="S25" s="34"/>
      <c r="T25" s="34"/>
      <c r="U25" s="34"/>
      <c r="V25" s="34"/>
      <c r="W25" s="34"/>
    </row>
    <row r="26" spans="2:23" s="7" customFormat="1" ht="12.75">
      <c r="B26" s="115"/>
      <c r="C26" s="24" t="s">
        <v>622</v>
      </c>
      <c r="D26" s="31" t="s">
        <v>619</v>
      </c>
      <c r="E26" s="25">
        <f aca="true" t="shared" si="3" ref="E26:J26">E8-E25</f>
        <v>1051.8772000000001</v>
      </c>
      <c r="F26" s="25">
        <f t="shared" si="3"/>
        <v>1219.462484</v>
      </c>
      <c r="G26" s="25">
        <f t="shared" si="3"/>
        <v>302.804</v>
      </c>
      <c r="H26" s="25">
        <f t="shared" si="3"/>
        <v>606.5840000000001</v>
      </c>
      <c r="I26" s="25">
        <f t="shared" si="3"/>
        <v>908.8799999999999</v>
      </c>
      <c r="J26" s="25">
        <f t="shared" si="3"/>
        <v>1221.8935999999999</v>
      </c>
      <c r="K26" s="110"/>
      <c r="M26" s="36"/>
      <c r="N26" s="34"/>
      <c r="O26" s="34"/>
      <c r="P26" s="34"/>
      <c r="Q26" s="34"/>
      <c r="R26" s="34"/>
      <c r="S26" s="34"/>
      <c r="T26" s="34"/>
      <c r="U26" s="34"/>
      <c r="V26" s="34"/>
      <c r="W26" s="34"/>
    </row>
    <row r="27" spans="2:13" s="6" customFormat="1" ht="15" customHeight="1">
      <c r="B27" s="109"/>
      <c r="C27" s="10"/>
      <c r="D27" s="10"/>
      <c r="E27" s="10"/>
      <c r="F27" s="10"/>
      <c r="G27" s="10"/>
      <c r="H27" s="10"/>
      <c r="I27" s="10"/>
      <c r="J27" s="10"/>
      <c r="K27" s="131"/>
      <c r="M27" s="36"/>
    </row>
    <row r="28" spans="2:13" s="6" customFormat="1" ht="12.75">
      <c r="B28" s="109"/>
      <c r="C28" s="203" t="s">
        <v>236</v>
      </c>
      <c r="D28" s="203"/>
      <c r="E28" s="203"/>
      <c r="F28" s="203"/>
      <c r="G28" s="203"/>
      <c r="H28" s="203"/>
      <c r="I28" s="203"/>
      <c r="J28" s="203"/>
      <c r="K28" s="131"/>
      <c r="M28" s="36"/>
    </row>
    <row r="29" spans="2:13" ht="10.5" customHeight="1" thickBot="1">
      <c r="B29" s="132"/>
      <c r="C29" s="227"/>
      <c r="D29" s="227"/>
      <c r="E29" s="227"/>
      <c r="F29" s="227"/>
      <c r="G29" s="227"/>
      <c r="H29" s="227"/>
      <c r="I29" s="227"/>
      <c r="J29" s="227"/>
      <c r="K29" s="134"/>
      <c r="M29" s="36"/>
    </row>
    <row r="30" ht="12" customHeight="1">
      <c r="M30" s="36"/>
    </row>
    <row r="31" ht="12" customHeight="1">
      <c r="M31" s="36"/>
    </row>
    <row r="32" ht="12" customHeight="1">
      <c r="M32" s="36"/>
    </row>
    <row r="33" ht="12" customHeight="1">
      <c r="M33" s="36"/>
    </row>
    <row r="34" ht="12" customHeight="1">
      <c r="M34" s="36"/>
    </row>
  </sheetData>
  <sheetProtection/>
  <mergeCells count="9">
    <mergeCell ref="C28:J28"/>
    <mergeCell ref="C29:J29"/>
    <mergeCell ref="I5:J5"/>
    <mergeCell ref="C4:J4"/>
    <mergeCell ref="C6:C7"/>
    <mergeCell ref="D6:D7"/>
    <mergeCell ref="F6:F7"/>
    <mergeCell ref="G6:J6"/>
    <mergeCell ref="E6:E7"/>
  </mergeCells>
  <hyperlinks>
    <hyperlink ref="M5" location="'Титульный лист'!A1" display="Титульный лист"/>
    <hyperlink ref="M6" location="'сведения о разработчике'!A1" display="Сведения о разработчике бизнес-плана"/>
    <hyperlink ref="M8" location="'Доведенные показатели'!A1" display="Т.1 Доведенные показатели развития коммерческой организации на очередной год"/>
    <hyperlink ref="M7" location="'паспорт организации'!A1" display="Паспорт организации"/>
    <hyperlink ref="M9" location="'Перечень мероприятий'!A1" display="Т.2 Перечень мероприятий, направленных на достижение основных показателей развития коммерческой организации на очередной год"/>
    <hyperlink ref="M10" location="'Показатели развития на год'!A1" display="т.3 Основные показатели развития коммерческой организации на очередной год"/>
    <hyperlink ref="M11" location="Цены!A1" display="т.4 Прогнозируемые цены на продукцию"/>
    <hyperlink ref="M12" location="'Программа производства'!A1" display="т.5 Программа производства продукции"/>
    <hyperlink ref="M13" location="'Программа реализации'!A1" display="т.6 Программа реализации продукции"/>
    <hyperlink ref="M14" location="'Расчет материальных затрат'!A1" display="т.7 Расчет материальных затрат"/>
    <hyperlink ref="M15" location="'Расчет трудовых ресурсов'!A1" display="т.8 Расчет потребности в трудовых ресурсах и расходов на оплату труда работников"/>
    <hyperlink ref="M16" location="амортизация!A1" display="т.9 Расчет амортизационных отчислений"/>
    <hyperlink ref="M17" location="'затраты на реализацию'!A1" display="т.10 Расчет затрат на реализацию продукции"/>
    <hyperlink ref="M18" location="'Расчет прибыли'!A1" display="'Расчет прибыли'!A1"/>
    <hyperlink ref="M19" location="'Расчет потока денежных средств'!A1" display="т.12 Расчет потока денежных средств по организации"/>
    <hyperlink ref="M20" location="'Проектно-балансовая ведомость'!A1" display="т.13 Проектно-балансовая ведомость по организации"/>
    <hyperlink ref="M21" location="'Инвестиции и финансирование'!A1" display="т.14 Инвестиции в основной капитал и источники финансирования"/>
    <hyperlink ref="M22" location="'Перечень инв. проектов'!A1" display="т.15 Перечень инвестиционных проектов и источники их финансирования"/>
    <hyperlink ref="M23" location="'Кредиторская задолженность'!A1" display="т.16 Просроченная кредиторская задолженность, подлежащая реструктуризации в очередном году"/>
    <hyperlink ref="M3" location="РЕКОМЕНДАЦИИ!A1" display="РЕКОМЕНДАЦИИ по разработке бизнес-планов развития коммерческих организаций на год "/>
  </hyperlinks>
  <printOptions/>
  <pageMargins left="0.7" right="0.7" top="0.75" bottom="0.75" header="0.3" footer="0.3"/>
  <pageSetup horizontalDpi="600" verticalDpi="600" orientation="portrait" paperSize="9" scale="82" r:id="rId3"/>
  <headerFooter>
    <oddFooter>&amp;L&amp;"Tahoma,обычный"&amp;6© ИПС ЭКСПЕРТ&amp;C&amp;"Tahoma,обычный"&amp;6(017) 354 78 92, 354 78 76&amp;R&amp;"Tahoma,обычный"&amp;6www.expert.by</oddFooter>
  </headerFooter>
  <colBreaks count="1" manualBreakCount="1">
    <brk id="11" min="1" max="30" man="1"/>
  </colBreaks>
  <legacyDrawing r:id="rId2"/>
</worksheet>
</file>

<file path=xl/worksheets/sheet14.xml><?xml version="1.0" encoding="utf-8"?>
<worksheet xmlns="http://schemas.openxmlformats.org/spreadsheetml/2006/main" xmlns:r="http://schemas.openxmlformats.org/officeDocument/2006/relationships">
  <sheetPr>
    <tabColor theme="6" tint="0.7999799847602844"/>
  </sheetPr>
  <dimension ref="B1:AP34"/>
  <sheetViews>
    <sheetView workbookViewId="0" topLeftCell="A1">
      <selection activeCell="A1" sqref="A1"/>
    </sheetView>
  </sheetViews>
  <sheetFormatPr defaultColWidth="2.75390625" defaultRowHeight="12" customHeight="1"/>
  <cols>
    <col min="1" max="1" width="4.25390625" style="1" bestFit="1" customWidth="1"/>
    <col min="2" max="2" width="3.25390625" style="1" customWidth="1"/>
    <col min="3" max="3" width="6.25390625" style="5" customWidth="1"/>
    <col min="4" max="4" width="28.625" style="22" customWidth="1"/>
    <col min="5" max="5" width="11.375" style="1" bestFit="1" customWidth="1"/>
    <col min="6" max="6" width="10.25390625" style="1" bestFit="1" customWidth="1"/>
    <col min="7" max="8" width="9.125" style="1" bestFit="1" customWidth="1"/>
    <col min="9" max="10" width="10.75390625" style="1" bestFit="1" customWidth="1"/>
    <col min="11" max="11" width="2.875" style="1" customWidth="1"/>
    <col min="12" max="12" width="2.75390625" style="1" customWidth="1"/>
    <col min="13" max="13" width="108.375" style="97" bestFit="1" customWidth="1"/>
    <col min="14" max="15" width="8.00390625" style="1" bestFit="1" customWidth="1"/>
    <col min="16" max="18" width="8.625" style="1" bestFit="1" customWidth="1"/>
    <col min="19" max="20" width="6.875" style="1" bestFit="1" customWidth="1"/>
    <col min="21" max="21" width="5.625" style="1" bestFit="1" customWidth="1"/>
    <col min="22" max="22" width="5.00390625" style="1" bestFit="1" customWidth="1"/>
    <col min="23" max="23" width="6.875" style="1" bestFit="1" customWidth="1"/>
    <col min="24" max="24" width="6.125" style="1" customWidth="1"/>
    <col min="25" max="16384" width="2.75390625" style="1" customWidth="1"/>
  </cols>
  <sheetData>
    <row r="1" spans="2:14" ht="15" customHeight="1" thickBot="1">
      <c r="B1" s="9"/>
      <c r="C1" s="38" t="s">
        <v>565</v>
      </c>
      <c r="D1" s="9"/>
      <c r="E1" s="9"/>
      <c r="F1" s="9"/>
      <c r="G1" s="9"/>
      <c r="H1" s="9"/>
      <c r="I1" s="9"/>
      <c r="J1" s="9"/>
      <c r="K1" s="8"/>
      <c r="L1" s="9"/>
      <c r="N1" s="9"/>
    </row>
    <row r="2" spans="2:42" ht="12.75">
      <c r="B2" s="104"/>
      <c r="C2" s="105"/>
      <c r="D2" s="106"/>
      <c r="E2" s="107"/>
      <c r="F2" s="107"/>
      <c r="G2" s="107"/>
      <c r="H2" s="107"/>
      <c r="I2" s="107"/>
      <c r="J2" s="107"/>
      <c r="K2" s="108"/>
      <c r="S2" s="3"/>
      <c r="T2" s="3"/>
      <c r="U2" s="3"/>
      <c r="V2" s="3"/>
      <c r="W2" s="3"/>
      <c r="X2" s="3"/>
      <c r="Y2" s="3"/>
      <c r="Z2" s="3"/>
      <c r="AA2" s="3"/>
      <c r="AB2" s="3"/>
      <c r="AC2" s="3"/>
      <c r="AD2" s="3"/>
      <c r="AE2" s="3"/>
      <c r="AF2" s="3"/>
      <c r="AG2" s="3"/>
      <c r="AH2" s="3"/>
      <c r="AI2" s="3"/>
      <c r="AJ2" s="3"/>
      <c r="AK2" s="3"/>
      <c r="AL2" s="3"/>
      <c r="AM2" s="3"/>
      <c r="AN2" s="3"/>
      <c r="AO2" s="3"/>
      <c r="AP2" s="3"/>
    </row>
    <row r="3" spans="2:42" ht="12.75">
      <c r="B3" s="109"/>
      <c r="C3" s="2"/>
      <c r="D3" s="20"/>
      <c r="E3" s="4"/>
      <c r="F3" s="4"/>
      <c r="G3" s="4"/>
      <c r="H3" s="4"/>
      <c r="I3" s="4"/>
      <c r="J3" s="126" t="s">
        <v>238</v>
      </c>
      <c r="K3" s="110"/>
      <c r="M3" s="36" t="s">
        <v>534</v>
      </c>
      <c r="S3" s="3"/>
      <c r="T3" s="3"/>
      <c r="U3" s="3"/>
      <c r="V3" s="3"/>
      <c r="W3" s="3"/>
      <c r="X3" s="3"/>
      <c r="Y3" s="3"/>
      <c r="Z3" s="3"/>
      <c r="AA3" s="3"/>
      <c r="AB3" s="3"/>
      <c r="AC3" s="3"/>
      <c r="AD3" s="3"/>
      <c r="AE3" s="3"/>
      <c r="AF3" s="3"/>
      <c r="AG3" s="3"/>
      <c r="AH3" s="3"/>
      <c r="AI3" s="3"/>
      <c r="AJ3" s="3"/>
      <c r="AK3" s="3"/>
      <c r="AL3" s="3"/>
      <c r="AM3" s="3"/>
      <c r="AN3" s="3"/>
      <c r="AO3" s="3"/>
      <c r="AP3" s="3"/>
    </row>
    <row r="4" spans="2:42" ht="18">
      <c r="B4" s="111"/>
      <c r="C4" s="182" t="s">
        <v>239</v>
      </c>
      <c r="D4" s="182"/>
      <c r="E4" s="182"/>
      <c r="F4" s="182"/>
      <c r="G4" s="182"/>
      <c r="H4" s="182"/>
      <c r="I4" s="182"/>
      <c r="J4" s="182"/>
      <c r="K4" s="112"/>
      <c r="S4" s="3"/>
      <c r="T4" s="3"/>
      <c r="U4" s="3"/>
      <c r="V4" s="3"/>
      <c r="W4" s="3"/>
      <c r="X4" s="3"/>
      <c r="Y4" s="3"/>
      <c r="Z4" s="3"/>
      <c r="AA4" s="3"/>
      <c r="AB4" s="3"/>
      <c r="AC4" s="3"/>
      <c r="AD4" s="3"/>
      <c r="AE4" s="3"/>
      <c r="AF4" s="3"/>
      <c r="AG4" s="3"/>
      <c r="AH4" s="3"/>
      <c r="AI4" s="3"/>
      <c r="AJ4" s="3"/>
      <c r="AK4" s="3"/>
      <c r="AL4" s="3"/>
      <c r="AM4" s="3"/>
      <c r="AN4" s="3"/>
      <c r="AO4" s="3"/>
      <c r="AP4" s="3"/>
    </row>
    <row r="5" spans="2:42" ht="16.5" customHeight="1">
      <c r="B5" s="111"/>
      <c r="C5" s="39"/>
      <c r="D5" s="39"/>
      <c r="E5" s="39"/>
      <c r="F5" s="39"/>
      <c r="G5" s="39"/>
      <c r="H5" s="39"/>
      <c r="I5" s="214" t="s">
        <v>707</v>
      </c>
      <c r="J5" s="214"/>
      <c r="K5" s="112"/>
      <c r="M5" s="36" t="s">
        <v>515</v>
      </c>
      <c r="S5" s="3"/>
      <c r="T5" s="3"/>
      <c r="U5" s="3"/>
      <c r="V5" s="3"/>
      <c r="W5" s="3"/>
      <c r="X5" s="3"/>
      <c r="Y5" s="3"/>
      <c r="Z5" s="3"/>
      <c r="AA5" s="3"/>
      <c r="AB5" s="3"/>
      <c r="AC5" s="3"/>
      <c r="AD5" s="3"/>
      <c r="AE5" s="3"/>
      <c r="AF5" s="3"/>
      <c r="AG5" s="3"/>
      <c r="AH5" s="3"/>
      <c r="AI5" s="3"/>
      <c r="AJ5" s="3"/>
      <c r="AK5" s="3"/>
      <c r="AL5" s="3"/>
      <c r="AM5" s="3"/>
      <c r="AN5" s="3"/>
      <c r="AO5" s="3"/>
      <c r="AP5" s="3"/>
    </row>
    <row r="6" spans="2:42" ht="37.5" customHeight="1">
      <c r="B6" s="114"/>
      <c r="C6" s="208" t="s">
        <v>542</v>
      </c>
      <c r="D6" s="212" t="s">
        <v>538</v>
      </c>
      <c r="E6" s="257" t="s">
        <v>161</v>
      </c>
      <c r="F6" s="257" t="s">
        <v>162</v>
      </c>
      <c r="G6" s="257" t="s">
        <v>163</v>
      </c>
      <c r="H6" s="257"/>
      <c r="I6" s="257"/>
      <c r="J6" s="257"/>
      <c r="K6" s="112"/>
      <c r="M6" s="36" t="s">
        <v>516</v>
      </c>
      <c r="S6" s="3"/>
      <c r="T6" s="3"/>
      <c r="U6" s="3"/>
      <c r="V6" s="3"/>
      <c r="W6" s="3"/>
      <c r="X6" s="3"/>
      <c r="Y6" s="3"/>
      <c r="Z6" s="3"/>
      <c r="AA6" s="3"/>
      <c r="AB6" s="3"/>
      <c r="AC6" s="3"/>
      <c r="AD6" s="3"/>
      <c r="AE6" s="3"/>
      <c r="AF6" s="3"/>
      <c r="AG6" s="3"/>
      <c r="AH6" s="3"/>
      <c r="AI6" s="3"/>
      <c r="AJ6" s="3"/>
      <c r="AK6" s="3"/>
      <c r="AL6" s="3"/>
      <c r="AM6" s="3"/>
      <c r="AN6" s="3"/>
      <c r="AO6" s="3"/>
      <c r="AP6" s="3"/>
    </row>
    <row r="7" spans="2:42" ht="28.5" customHeight="1">
      <c r="B7" s="114"/>
      <c r="C7" s="211"/>
      <c r="D7" s="213"/>
      <c r="E7" s="257"/>
      <c r="F7" s="257"/>
      <c r="G7" s="137" t="s">
        <v>164</v>
      </c>
      <c r="H7" s="137" t="s">
        <v>656</v>
      </c>
      <c r="I7" s="137" t="s">
        <v>657</v>
      </c>
      <c r="J7" s="137" t="s">
        <v>658</v>
      </c>
      <c r="K7" s="112"/>
      <c r="M7" s="36" t="s">
        <v>517</v>
      </c>
      <c r="S7" s="3"/>
      <c r="T7" s="3"/>
      <c r="U7" s="3"/>
      <c r="V7" s="3"/>
      <c r="W7" s="3"/>
      <c r="X7" s="3"/>
      <c r="Y7" s="3"/>
      <c r="Z7" s="3"/>
      <c r="AA7" s="3"/>
      <c r="AB7" s="3"/>
      <c r="AC7" s="3"/>
      <c r="AD7" s="3"/>
      <c r="AE7" s="3"/>
      <c r="AF7" s="3"/>
      <c r="AG7" s="3"/>
      <c r="AH7" s="3"/>
      <c r="AI7" s="3"/>
      <c r="AJ7" s="3"/>
      <c r="AK7" s="3"/>
      <c r="AL7" s="3"/>
      <c r="AM7" s="3"/>
      <c r="AN7" s="3"/>
      <c r="AO7" s="3"/>
      <c r="AP7" s="3"/>
    </row>
    <row r="8" spans="2:26" ht="25.5">
      <c r="B8" s="115"/>
      <c r="C8" s="24">
        <v>1</v>
      </c>
      <c r="D8" s="30" t="s">
        <v>567</v>
      </c>
      <c r="E8" s="25">
        <f>'Программа реализации'!G20</f>
        <v>2272.5</v>
      </c>
      <c r="F8" s="25">
        <f>'Программа реализации'!I20</f>
        <v>3040.2</v>
      </c>
      <c r="G8" s="25">
        <f>'Программа реализации'!K20</f>
        <v>592.35</v>
      </c>
      <c r="H8" s="25">
        <f>'Программа реализации'!M20</f>
        <v>1256.95</v>
      </c>
      <c r="I8" s="25">
        <f>'Программа реализации'!O20</f>
        <v>2092.8</v>
      </c>
      <c r="J8" s="25">
        <f>'Программа реализации'!Q20</f>
        <v>3040.2</v>
      </c>
      <c r="K8" s="110"/>
      <c r="M8" s="36" t="s">
        <v>519</v>
      </c>
      <c r="N8" s="34"/>
      <c r="O8" s="34"/>
      <c r="P8" s="34"/>
      <c r="Q8" s="34"/>
      <c r="R8" s="34"/>
      <c r="S8" s="34"/>
      <c r="T8" s="34"/>
      <c r="U8" s="34"/>
      <c r="V8" s="34"/>
      <c r="W8" s="34"/>
      <c r="X8" s="34"/>
      <c r="Y8" s="34"/>
      <c r="Z8" s="34"/>
    </row>
    <row r="9" spans="2:24" s="3" customFormat="1" ht="38.25">
      <c r="B9" s="114"/>
      <c r="C9" s="24">
        <v>2</v>
      </c>
      <c r="D9" s="30" t="s">
        <v>240</v>
      </c>
      <c r="E9" s="27">
        <v>3</v>
      </c>
      <c r="F9" s="27">
        <v>4</v>
      </c>
      <c r="G9" s="27">
        <v>1</v>
      </c>
      <c r="H9" s="27">
        <v>2</v>
      </c>
      <c r="I9" s="27">
        <v>3</v>
      </c>
      <c r="J9" s="27">
        <v>4</v>
      </c>
      <c r="K9" s="118"/>
      <c r="M9" s="36" t="s">
        <v>520</v>
      </c>
      <c r="N9" s="34"/>
      <c r="O9" s="34"/>
      <c r="P9" s="34"/>
      <c r="Q9" s="34"/>
      <c r="R9" s="34"/>
      <c r="S9" s="34"/>
      <c r="T9" s="34"/>
      <c r="U9" s="34"/>
      <c r="V9" s="34"/>
      <c r="W9" s="34"/>
      <c r="X9" s="34"/>
    </row>
    <row r="10" spans="2:23" s="6" customFormat="1" ht="51">
      <c r="B10" s="115"/>
      <c r="C10" s="24">
        <v>3</v>
      </c>
      <c r="D10" s="30" t="s">
        <v>241</v>
      </c>
      <c r="E10" s="25">
        <f aca="true" t="shared" si="0" ref="E10:J10">E8-E9</f>
        <v>2269.5</v>
      </c>
      <c r="F10" s="25">
        <f t="shared" si="0"/>
        <v>3036.2</v>
      </c>
      <c r="G10" s="25">
        <f t="shared" si="0"/>
        <v>591.35</v>
      </c>
      <c r="H10" s="25">
        <f t="shared" si="0"/>
        <v>1254.95</v>
      </c>
      <c r="I10" s="25">
        <f t="shared" si="0"/>
        <v>2089.8</v>
      </c>
      <c r="J10" s="25">
        <f t="shared" si="0"/>
        <v>3036.2</v>
      </c>
      <c r="K10" s="110"/>
      <c r="M10" s="36" t="s">
        <v>518</v>
      </c>
      <c r="N10" s="34"/>
      <c r="O10" s="34"/>
      <c r="P10" s="34"/>
      <c r="Q10" s="34"/>
      <c r="R10" s="34"/>
      <c r="S10" s="34"/>
      <c r="T10" s="34"/>
      <c r="U10" s="34"/>
      <c r="V10" s="34"/>
      <c r="W10" s="34"/>
    </row>
    <row r="11" spans="2:23" s="19" customFormat="1" ht="38.25">
      <c r="B11" s="116"/>
      <c r="C11" s="24" t="s">
        <v>559</v>
      </c>
      <c r="D11" s="31" t="s">
        <v>242</v>
      </c>
      <c r="E11" s="27">
        <v>0</v>
      </c>
      <c r="F11" s="27">
        <v>0</v>
      </c>
      <c r="G11" s="27">
        <v>0</v>
      </c>
      <c r="H11" s="27">
        <v>0</v>
      </c>
      <c r="I11" s="27">
        <v>0</v>
      </c>
      <c r="J11" s="27">
        <v>0</v>
      </c>
      <c r="K11" s="117"/>
      <c r="M11" s="36" t="s">
        <v>521</v>
      </c>
      <c r="N11" s="34"/>
      <c r="O11" s="34"/>
      <c r="P11" s="34"/>
      <c r="Q11" s="34"/>
      <c r="R11" s="34"/>
      <c r="S11" s="34"/>
      <c r="T11" s="34"/>
      <c r="U11" s="34"/>
      <c r="V11" s="34"/>
      <c r="W11" s="34"/>
    </row>
    <row r="12" spans="2:23" s="7" customFormat="1" ht="25.5">
      <c r="B12" s="115"/>
      <c r="C12" s="24">
        <v>4</v>
      </c>
      <c r="D12" s="30" t="s">
        <v>243</v>
      </c>
      <c r="E12" s="25">
        <f>'затраты на реализацию'!E8</f>
        <v>2629.693</v>
      </c>
      <c r="F12" s="25">
        <f>'затраты на реализацию'!F8</f>
        <v>3048.6562099999996</v>
      </c>
      <c r="G12" s="25">
        <f>'затраты на реализацию'!G8</f>
        <v>757.0099999999999</v>
      </c>
      <c r="H12" s="25">
        <f>'затраты на реализацию'!H8</f>
        <v>1516.46</v>
      </c>
      <c r="I12" s="25">
        <f>'затраты на реализацию'!I8</f>
        <v>2272.2</v>
      </c>
      <c r="J12" s="25">
        <f>'затраты на реализацию'!J8</f>
        <v>3054.7339999999995</v>
      </c>
      <c r="K12" s="110"/>
      <c r="M12" s="36" t="s">
        <v>522</v>
      </c>
      <c r="N12" s="34"/>
      <c r="O12" s="34"/>
      <c r="P12" s="34"/>
      <c r="Q12" s="34"/>
      <c r="R12" s="34"/>
      <c r="S12" s="34"/>
      <c r="T12" s="34"/>
      <c r="U12" s="34"/>
      <c r="V12" s="34"/>
      <c r="W12" s="34"/>
    </row>
    <row r="13" spans="2:23" s="6" customFormat="1" ht="12.75">
      <c r="B13" s="115"/>
      <c r="C13" s="24">
        <v>5</v>
      </c>
      <c r="D13" s="30" t="s">
        <v>244</v>
      </c>
      <c r="E13" s="27">
        <v>0</v>
      </c>
      <c r="F13" s="27">
        <v>0</v>
      </c>
      <c r="G13" s="27">
        <v>0</v>
      </c>
      <c r="H13" s="27">
        <v>0</v>
      </c>
      <c r="I13" s="27">
        <v>0</v>
      </c>
      <c r="J13" s="27">
        <v>0</v>
      </c>
      <c r="K13" s="110"/>
      <c r="M13" s="36" t="s">
        <v>523</v>
      </c>
      <c r="N13" s="34"/>
      <c r="O13" s="34"/>
      <c r="P13" s="34"/>
      <c r="Q13" s="34"/>
      <c r="R13" s="34"/>
      <c r="S13" s="34"/>
      <c r="T13" s="34"/>
      <c r="U13" s="34"/>
      <c r="V13" s="34"/>
      <c r="W13" s="34"/>
    </row>
    <row r="14" spans="2:23" s="19" customFormat="1" ht="12.75">
      <c r="B14" s="116"/>
      <c r="C14" s="24">
        <v>6</v>
      </c>
      <c r="D14" s="30" t="s">
        <v>245</v>
      </c>
      <c r="E14" s="27">
        <v>0</v>
      </c>
      <c r="F14" s="27">
        <v>0</v>
      </c>
      <c r="G14" s="27">
        <v>0</v>
      </c>
      <c r="H14" s="27">
        <v>0</v>
      </c>
      <c r="I14" s="27">
        <v>0</v>
      </c>
      <c r="J14" s="27">
        <v>0</v>
      </c>
      <c r="K14" s="117"/>
      <c r="M14" s="36" t="s">
        <v>524</v>
      </c>
      <c r="N14" s="34"/>
      <c r="O14" s="34"/>
      <c r="P14" s="34"/>
      <c r="Q14" s="34"/>
      <c r="R14" s="34"/>
      <c r="S14" s="34"/>
      <c r="T14" s="34"/>
      <c r="U14" s="34"/>
      <c r="V14" s="34"/>
      <c r="W14" s="34"/>
    </row>
    <row r="15" spans="2:23" s="7" customFormat="1" ht="25.5">
      <c r="B15" s="115"/>
      <c r="C15" s="24">
        <v>7</v>
      </c>
      <c r="D15" s="30" t="s">
        <v>246</v>
      </c>
      <c r="E15" s="25">
        <v>744.7629999999999</v>
      </c>
      <c r="F15" s="25">
        <v>688.47</v>
      </c>
      <c r="G15" s="25">
        <v>160.21374999999995</v>
      </c>
      <c r="H15" s="25">
        <v>335.17999999999995</v>
      </c>
      <c r="I15" s="25">
        <v>510.37374999999975</v>
      </c>
      <c r="J15" s="25">
        <v>688.4599999999998</v>
      </c>
      <c r="K15" s="110"/>
      <c r="M15" s="36" t="s">
        <v>525</v>
      </c>
      <c r="N15" s="34"/>
      <c r="O15" s="34"/>
      <c r="P15" s="34"/>
      <c r="Q15" s="34"/>
      <c r="R15" s="34"/>
      <c r="S15" s="34"/>
      <c r="T15" s="34"/>
      <c r="U15" s="34"/>
      <c r="V15" s="34"/>
      <c r="W15" s="34"/>
    </row>
    <row r="16" spans="2:23" s="6" customFormat="1" ht="38.25">
      <c r="B16" s="115"/>
      <c r="C16" s="24">
        <v>8</v>
      </c>
      <c r="D16" s="30" t="s">
        <v>666</v>
      </c>
      <c r="E16" s="27">
        <v>3</v>
      </c>
      <c r="F16" s="27">
        <v>6</v>
      </c>
      <c r="G16" s="27">
        <v>2</v>
      </c>
      <c r="H16" s="27">
        <v>3</v>
      </c>
      <c r="I16" s="27">
        <v>4.5</v>
      </c>
      <c r="J16" s="27">
        <v>6</v>
      </c>
      <c r="K16" s="110"/>
      <c r="M16" s="36" t="s">
        <v>526</v>
      </c>
      <c r="N16" s="34"/>
      <c r="O16" s="34"/>
      <c r="P16" s="34"/>
      <c r="Q16" s="34"/>
      <c r="R16" s="34"/>
      <c r="S16" s="34"/>
      <c r="T16" s="34"/>
      <c r="U16" s="34"/>
      <c r="V16" s="34"/>
      <c r="W16" s="34"/>
    </row>
    <row r="17" spans="2:23" s="3" customFormat="1" ht="38.25">
      <c r="B17" s="115"/>
      <c r="C17" s="24">
        <v>9</v>
      </c>
      <c r="D17" s="30" t="s">
        <v>247</v>
      </c>
      <c r="E17" s="27">
        <v>10</v>
      </c>
      <c r="F17" s="27">
        <v>12</v>
      </c>
      <c r="G17" s="27">
        <v>4</v>
      </c>
      <c r="H17" s="27">
        <v>8</v>
      </c>
      <c r="I17" s="27">
        <v>10</v>
      </c>
      <c r="J17" s="27">
        <v>12</v>
      </c>
      <c r="K17" s="119"/>
      <c r="M17" s="36" t="s">
        <v>527</v>
      </c>
      <c r="N17" s="34"/>
      <c r="O17" s="34"/>
      <c r="P17" s="34"/>
      <c r="Q17" s="34"/>
      <c r="R17" s="34"/>
      <c r="S17" s="34"/>
      <c r="T17" s="34"/>
      <c r="U17" s="34"/>
      <c r="V17" s="34"/>
      <c r="W17" s="34"/>
    </row>
    <row r="18" spans="2:23" s="7" customFormat="1" ht="25.5">
      <c r="B18" s="115"/>
      <c r="C18" s="24">
        <v>10</v>
      </c>
      <c r="D18" s="30" t="s">
        <v>248</v>
      </c>
      <c r="E18" s="25">
        <v>760.7629999999999</v>
      </c>
      <c r="F18" s="25">
        <v>720.47</v>
      </c>
      <c r="G18" s="25">
        <v>168.21374999999995</v>
      </c>
      <c r="H18" s="161">
        <v>351.17999999999995</v>
      </c>
      <c r="I18" s="25">
        <v>534.3737499999997</v>
      </c>
      <c r="J18" s="25">
        <v>720.4599999999998</v>
      </c>
      <c r="K18" s="110"/>
      <c r="M18" s="166" t="s">
        <v>528</v>
      </c>
      <c r="N18" s="34"/>
      <c r="O18" s="34"/>
      <c r="P18" s="34"/>
      <c r="Q18" s="34"/>
      <c r="R18" s="34"/>
      <c r="S18" s="34"/>
      <c r="T18" s="34"/>
      <c r="U18" s="34"/>
      <c r="V18" s="34"/>
      <c r="W18" s="34"/>
    </row>
    <row r="19" spans="2:23" s="7" customFormat="1" ht="25.5">
      <c r="B19" s="115"/>
      <c r="C19" s="24">
        <v>11</v>
      </c>
      <c r="D19" s="30" t="s">
        <v>249</v>
      </c>
      <c r="E19" s="27">
        <v>24</v>
      </c>
      <c r="F19" s="27">
        <v>32</v>
      </c>
      <c r="G19" s="27">
        <v>8</v>
      </c>
      <c r="H19" s="27">
        <v>16</v>
      </c>
      <c r="I19" s="27">
        <v>24</v>
      </c>
      <c r="J19" s="27">
        <v>32</v>
      </c>
      <c r="K19" s="110"/>
      <c r="M19" s="36" t="s">
        <v>529</v>
      </c>
      <c r="N19" s="34"/>
      <c r="O19" s="34"/>
      <c r="P19" s="34"/>
      <c r="Q19" s="34"/>
      <c r="R19" s="34"/>
      <c r="S19" s="34"/>
      <c r="T19" s="34"/>
      <c r="U19" s="34"/>
      <c r="V19" s="34"/>
      <c r="W19" s="34"/>
    </row>
    <row r="20" spans="2:23" s="7" customFormat="1" ht="12.75">
      <c r="B20" s="115"/>
      <c r="C20" s="24">
        <v>12</v>
      </c>
      <c r="D20" s="30" t="s">
        <v>667</v>
      </c>
      <c r="E20" s="27">
        <v>0</v>
      </c>
      <c r="F20" s="27">
        <v>0</v>
      </c>
      <c r="G20" s="27">
        <v>0</v>
      </c>
      <c r="H20" s="27">
        <v>0</v>
      </c>
      <c r="I20" s="27">
        <v>0</v>
      </c>
      <c r="J20" s="27">
        <v>0</v>
      </c>
      <c r="K20" s="110"/>
      <c r="M20" s="36" t="s">
        <v>530</v>
      </c>
      <c r="N20" s="34"/>
      <c r="O20" s="34"/>
      <c r="P20" s="34"/>
      <c r="Q20" s="34"/>
      <c r="R20" s="34"/>
      <c r="S20" s="34"/>
      <c r="T20" s="34"/>
      <c r="U20" s="34"/>
      <c r="V20" s="34"/>
      <c r="W20" s="34"/>
    </row>
    <row r="21" spans="2:23" s="7" customFormat="1" ht="12.75">
      <c r="B21" s="115"/>
      <c r="C21" s="24">
        <v>13</v>
      </c>
      <c r="D21" s="30" t="s">
        <v>250</v>
      </c>
      <c r="E21" s="50">
        <f aca="true" t="shared" si="1" ref="E21:J21">E18-E19-E20</f>
        <v>736.7629999999999</v>
      </c>
      <c r="F21" s="50">
        <f t="shared" si="1"/>
        <v>688.47</v>
      </c>
      <c r="G21" s="50">
        <f t="shared" si="1"/>
        <v>160.21374999999995</v>
      </c>
      <c r="H21" s="50">
        <f>H18-H19-H20</f>
        <v>335.17999999999995</v>
      </c>
      <c r="I21" s="50">
        <f t="shared" si="1"/>
        <v>510.37374999999975</v>
      </c>
      <c r="J21" s="50">
        <f t="shared" si="1"/>
        <v>688.4599999999998</v>
      </c>
      <c r="K21" s="110"/>
      <c r="M21" s="36" t="s">
        <v>531</v>
      </c>
      <c r="N21" s="34"/>
      <c r="O21" s="34"/>
      <c r="P21" s="34"/>
      <c r="Q21" s="34"/>
      <c r="R21" s="34"/>
      <c r="S21" s="34"/>
      <c r="T21" s="34"/>
      <c r="U21" s="34"/>
      <c r="V21" s="34"/>
      <c r="W21" s="34"/>
    </row>
    <row r="22" spans="2:23" s="7" customFormat="1" ht="25.5">
      <c r="B22" s="115"/>
      <c r="C22" s="24"/>
      <c r="D22" s="31" t="s">
        <v>251</v>
      </c>
      <c r="E22" s="27" t="s">
        <v>659</v>
      </c>
      <c r="F22" s="27" t="s">
        <v>659</v>
      </c>
      <c r="G22" s="27" t="s">
        <v>659</v>
      </c>
      <c r="H22" s="27" t="s">
        <v>659</v>
      </c>
      <c r="I22" s="27" t="s">
        <v>659</v>
      </c>
      <c r="J22" s="27" t="s">
        <v>659</v>
      </c>
      <c r="K22" s="110"/>
      <c r="M22" s="36" t="s">
        <v>532</v>
      </c>
      <c r="N22" s="34"/>
      <c r="O22" s="34"/>
      <c r="P22" s="34"/>
      <c r="Q22" s="34"/>
      <c r="R22" s="34"/>
      <c r="S22" s="34"/>
      <c r="T22" s="34"/>
      <c r="U22" s="34"/>
      <c r="V22" s="34"/>
      <c r="W22" s="34"/>
    </row>
    <row r="23" spans="2:23" s="7" customFormat="1" ht="12.75">
      <c r="B23" s="115"/>
      <c r="C23" s="24" t="s">
        <v>676</v>
      </c>
      <c r="D23" s="31" t="s">
        <v>252</v>
      </c>
      <c r="E23" s="27">
        <v>20</v>
      </c>
      <c r="F23" s="27">
        <v>30</v>
      </c>
      <c r="G23" s="27">
        <v>10</v>
      </c>
      <c r="H23" s="27">
        <v>18</v>
      </c>
      <c r="I23" s="27">
        <v>25</v>
      </c>
      <c r="J23" s="27">
        <v>30</v>
      </c>
      <c r="K23" s="110"/>
      <c r="M23" s="36" t="s">
        <v>533</v>
      </c>
      <c r="N23" s="34"/>
      <c r="O23" s="34"/>
      <c r="P23" s="34"/>
      <c r="Q23" s="34"/>
      <c r="R23" s="34"/>
      <c r="S23" s="34"/>
      <c r="T23" s="34"/>
      <c r="U23" s="34"/>
      <c r="V23" s="34"/>
      <c r="W23" s="34"/>
    </row>
    <row r="24" spans="2:23" s="7" customFormat="1" ht="12.75">
      <c r="B24" s="115"/>
      <c r="C24" s="24" t="s">
        <v>677</v>
      </c>
      <c r="D24" s="31" t="s">
        <v>253</v>
      </c>
      <c r="E24" s="27">
        <v>50</v>
      </c>
      <c r="F24" s="27">
        <v>30</v>
      </c>
      <c r="G24" s="27">
        <v>10</v>
      </c>
      <c r="H24" s="27">
        <v>18</v>
      </c>
      <c r="I24" s="27">
        <v>25</v>
      </c>
      <c r="J24" s="27">
        <v>30</v>
      </c>
      <c r="K24" s="110"/>
      <c r="M24" s="36"/>
      <c r="N24" s="34"/>
      <c r="O24" s="34"/>
      <c r="P24" s="34"/>
      <c r="Q24" s="34"/>
      <c r="R24" s="34"/>
      <c r="S24" s="34"/>
      <c r="T24" s="34"/>
      <c r="U24" s="34"/>
      <c r="V24" s="34"/>
      <c r="W24" s="34"/>
    </row>
    <row r="25" spans="2:23" s="7" customFormat="1" ht="12.75">
      <c r="B25" s="115"/>
      <c r="C25" s="24" t="s">
        <v>678</v>
      </c>
      <c r="D25" s="31" t="s">
        <v>254</v>
      </c>
      <c r="E25" s="27">
        <v>80</v>
      </c>
      <c r="F25" s="27">
        <v>100</v>
      </c>
      <c r="G25" s="27">
        <v>25</v>
      </c>
      <c r="H25" s="27">
        <v>50</v>
      </c>
      <c r="I25" s="27">
        <v>75</v>
      </c>
      <c r="J25" s="27">
        <v>100</v>
      </c>
      <c r="K25" s="110"/>
      <c r="M25" s="36"/>
      <c r="N25" s="34"/>
      <c r="O25" s="34"/>
      <c r="P25" s="34"/>
      <c r="Q25" s="34"/>
      <c r="R25" s="34"/>
      <c r="S25" s="34"/>
      <c r="T25" s="34"/>
      <c r="U25" s="34"/>
      <c r="V25" s="34"/>
      <c r="W25" s="34"/>
    </row>
    <row r="26" spans="2:23" s="7" customFormat="1" ht="12.75">
      <c r="B26" s="115"/>
      <c r="C26" s="24" t="s">
        <v>679</v>
      </c>
      <c r="D26" s="31" t="s">
        <v>255</v>
      </c>
      <c r="E26" s="27">
        <v>0</v>
      </c>
      <c r="F26" s="27">
        <v>0</v>
      </c>
      <c r="G26" s="27">
        <v>0</v>
      </c>
      <c r="H26" s="27">
        <v>0</v>
      </c>
      <c r="I26" s="27">
        <v>0</v>
      </c>
      <c r="J26" s="27">
        <v>0</v>
      </c>
      <c r="K26" s="110"/>
      <c r="M26" s="36"/>
      <c r="N26" s="34"/>
      <c r="O26" s="34"/>
      <c r="P26" s="34"/>
      <c r="Q26" s="34"/>
      <c r="R26" s="34"/>
      <c r="S26" s="34"/>
      <c r="T26" s="34"/>
      <c r="U26" s="34"/>
      <c r="V26" s="34"/>
      <c r="W26" s="34"/>
    </row>
    <row r="27" spans="2:23" s="6" customFormat="1" ht="25.5">
      <c r="B27" s="115"/>
      <c r="C27" s="24" t="s">
        <v>680</v>
      </c>
      <c r="D27" s="31" t="s">
        <v>256</v>
      </c>
      <c r="E27" s="25">
        <f aca="true" t="shared" si="2" ref="E27:J27">E21-E23-E24-E25-E26</f>
        <v>586.7629999999999</v>
      </c>
      <c r="F27" s="25">
        <f t="shared" si="2"/>
        <v>528.47</v>
      </c>
      <c r="G27" s="25">
        <f t="shared" si="2"/>
        <v>115.21374999999995</v>
      </c>
      <c r="H27" s="25">
        <f t="shared" si="2"/>
        <v>249.17999999999995</v>
      </c>
      <c r="I27" s="25">
        <f t="shared" si="2"/>
        <v>385.37374999999975</v>
      </c>
      <c r="J27" s="25">
        <f t="shared" si="2"/>
        <v>528.4599999999998</v>
      </c>
      <c r="K27" s="110"/>
      <c r="M27" s="36"/>
      <c r="N27" s="34"/>
      <c r="O27" s="34"/>
      <c r="P27" s="34"/>
      <c r="Q27" s="34"/>
      <c r="R27" s="34"/>
      <c r="S27" s="34"/>
      <c r="T27" s="34"/>
      <c r="U27" s="34"/>
      <c r="V27" s="34"/>
      <c r="W27" s="34"/>
    </row>
    <row r="28" spans="2:23" s="6" customFormat="1" ht="38.25">
      <c r="B28" s="115"/>
      <c r="C28" s="24">
        <v>14</v>
      </c>
      <c r="D28" s="30" t="s">
        <v>257</v>
      </c>
      <c r="E28" s="27">
        <v>12</v>
      </c>
      <c r="F28" s="27">
        <v>15</v>
      </c>
      <c r="G28" s="27">
        <v>3</v>
      </c>
      <c r="H28" s="27">
        <v>6</v>
      </c>
      <c r="I28" s="27">
        <v>12</v>
      </c>
      <c r="J28" s="27">
        <v>15</v>
      </c>
      <c r="K28" s="110"/>
      <c r="M28" s="36"/>
      <c r="N28" s="34"/>
      <c r="O28" s="34"/>
      <c r="P28" s="34"/>
      <c r="Q28" s="34"/>
      <c r="R28" s="34"/>
      <c r="S28" s="34"/>
      <c r="T28" s="34"/>
      <c r="U28" s="34"/>
      <c r="V28" s="34"/>
      <c r="W28" s="34"/>
    </row>
    <row r="29" spans="2:23" s="6" customFormat="1" ht="25.5">
      <c r="B29" s="115"/>
      <c r="C29" s="24">
        <v>15</v>
      </c>
      <c r="D29" s="30" t="s">
        <v>258</v>
      </c>
      <c r="E29" s="25">
        <f>E21+амортизация!E14</f>
        <v>738.7629999999999</v>
      </c>
      <c r="F29" s="25">
        <f>F21+амортизация!F14</f>
        <v>694.47</v>
      </c>
      <c r="G29" s="25">
        <f>G21+амортизация!G14</f>
        <v>163.21374999999995</v>
      </c>
      <c r="H29" s="25">
        <f>H21+амортизация!H14</f>
        <v>340.17999999999995</v>
      </c>
      <c r="I29" s="25">
        <f>I21+амортизация!I14</f>
        <v>518.3737499999997</v>
      </c>
      <c r="J29" s="25">
        <f>J21+амортизация!J14</f>
        <v>700.4599999999998</v>
      </c>
      <c r="K29" s="110"/>
      <c r="M29" s="36"/>
      <c r="N29" s="34"/>
      <c r="O29" s="34"/>
      <c r="P29" s="34"/>
      <c r="Q29" s="34"/>
      <c r="R29" s="34"/>
      <c r="S29" s="34"/>
      <c r="T29" s="34"/>
      <c r="U29" s="34"/>
      <c r="V29" s="34"/>
      <c r="W29" s="34"/>
    </row>
    <row r="30" spans="2:13" s="6" customFormat="1" ht="15" customHeight="1" thickBot="1">
      <c r="B30" s="132"/>
      <c r="C30" s="140"/>
      <c r="D30" s="140"/>
      <c r="E30" s="140"/>
      <c r="F30" s="140"/>
      <c r="G30" s="140"/>
      <c r="H30" s="140"/>
      <c r="I30" s="140"/>
      <c r="J30" s="140"/>
      <c r="K30" s="134"/>
      <c r="M30" s="36"/>
    </row>
    <row r="31" ht="12" customHeight="1">
      <c r="M31" s="36"/>
    </row>
    <row r="32" ht="12" customHeight="1">
      <c r="M32" s="36"/>
    </row>
    <row r="33" ht="12" customHeight="1">
      <c r="M33" s="36"/>
    </row>
    <row r="34" ht="12" customHeight="1">
      <c r="M34" s="36"/>
    </row>
  </sheetData>
  <sheetProtection/>
  <mergeCells count="7">
    <mergeCell ref="C4:J4"/>
    <mergeCell ref="I5:J5"/>
    <mergeCell ref="C6:C7"/>
    <mergeCell ref="D6:D7"/>
    <mergeCell ref="E6:E7"/>
    <mergeCell ref="G6:J6"/>
    <mergeCell ref="F6:F7"/>
  </mergeCells>
  <hyperlinks>
    <hyperlink ref="M5" location="'Титульный лист'!A1" display="Титульный лист"/>
    <hyperlink ref="M6" location="'сведения о разработчике'!A1" display="Сведения о разработчике бизнес-плана"/>
    <hyperlink ref="M8" location="'Доведенные показатели'!A1" display="Т.1 Доведенные показатели развития коммерческой организации на очередной год"/>
    <hyperlink ref="M7" location="'паспорт организации'!A1" display="Паспорт организации"/>
    <hyperlink ref="M9" location="'Перечень мероприятий'!A1" display="Т.2 Перечень мероприятий, направленных на достижение основных показателей развития коммерческой организации на очередной год"/>
    <hyperlink ref="M10" location="'Показатели развития на год'!A1" display="т.3 Основные показатели развития коммерческой организации на очередной год"/>
    <hyperlink ref="M11" location="Цены!A1" display="т.4 Прогнозируемые цены на продукцию"/>
    <hyperlink ref="M12" location="'Программа производства'!A1" display="т.5 Программа производства продукции"/>
    <hyperlink ref="M13" location="'Программа реализации'!A1" display="т.6 Программа реализации продукции"/>
    <hyperlink ref="M14" location="'Расчет материальных затрат'!A1" display="т.7 Расчет материальных затрат"/>
    <hyperlink ref="M15" location="'Расчет трудовых ресурсов'!A1" display="т.8 Расчет потребности в трудовых ресурсах и расходов на оплату труда работников"/>
    <hyperlink ref="M16" location="амортизация!A1" display="т.9 Расчет амортизационных отчислений"/>
    <hyperlink ref="M17" location="'затраты на реализацию'!A1" display="т.10 Расчет затрат на реализацию продукции"/>
    <hyperlink ref="M18" location="'Расчет прибыли'!A1" display="'Расчет прибыли'!A1"/>
    <hyperlink ref="M19" location="'Расчет потока денежных средств'!A1" display="т.12 Расчет потока денежных средств по организации"/>
    <hyperlink ref="M20" location="'Проектно-балансовая ведомость'!A1" display="т.13 Проектно-балансовая ведомость по организации"/>
    <hyperlink ref="M21" location="'Инвестиции и финансирование'!A1" display="т.14 Инвестиции в основной капитал и источники финансирования"/>
    <hyperlink ref="M22" location="'Перечень инв. проектов'!A1" display="т.15 Перечень инвестиционных проектов и источники их финансирования"/>
    <hyperlink ref="M23" location="'Кредиторская задолженность'!A1" display="т.16 Просроченная кредиторская задолженность, подлежащая реструктуризации в очередном году"/>
    <hyperlink ref="M3" location="РЕКОМЕНДАЦИИ!A1" display="РЕКОМЕНДАЦИИ по разработке бизнес-планов развития коммерческих организаций на год "/>
  </hyperlinks>
  <printOptions/>
  <pageMargins left="0.7" right="0.7" top="0.75" bottom="0.75" header="0.3" footer="0.3"/>
  <pageSetup horizontalDpi="600" verticalDpi="600" orientation="portrait" paperSize="9" scale="85" r:id="rId3"/>
  <headerFooter>
    <oddFooter>&amp;L&amp;"Tahoma,обычный"&amp;6© ИПС ЭКСПЕРТ&amp;C&amp;"Tahoma,обычный"&amp;6(017) 354 78 92, 354 78 76&amp;R&amp;"Tahoma,обычный"&amp;6www.expert.by</oddFooter>
  </headerFooter>
  <colBreaks count="1" manualBreakCount="1">
    <brk id="11" max="35" man="1"/>
  </colBreaks>
  <legacyDrawing r:id="rId2"/>
</worksheet>
</file>

<file path=xl/worksheets/sheet15.xml><?xml version="1.0" encoding="utf-8"?>
<worksheet xmlns="http://schemas.openxmlformats.org/spreadsheetml/2006/main" xmlns:r="http://schemas.openxmlformats.org/officeDocument/2006/relationships">
  <sheetPr>
    <tabColor theme="3" tint="0.7999799847602844"/>
  </sheetPr>
  <dimension ref="B1:AO34"/>
  <sheetViews>
    <sheetView workbookViewId="0" topLeftCell="A1">
      <selection activeCell="A1" sqref="A1"/>
    </sheetView>
  </sheetViews>
  <sheetFormatPr defaultColWidth="2.75390625" defaultRowHeight="12" customHeight="1"/>
  <cols>
    <col min="1" max="1" width="2.75390625" style="1" customWidth="1"/>
    <col min="2" max="2" width="3.25390625" style="1" customWidth="1"/>
    <col min="3" max="3" width="6.75390625" style="5" customWidth="1"/>
    <col min="4" max="4" width="49.375" style="22" customWidth="1"/>
    <col min="5" max="5" width="12.00390625" style="22" bestFit="1" customWidth="1"/>
    <col min="6" max="6" width="11.125" style="1" bestFit="1" customWidth="1"/>
    <col min="7" max="9" width="12.25390625" style="1" bestFit="1" customWidth="1"/>
    <col min="10" max="10" width="3.00390625" style="1" customWidth="1"/>
    <col min="11" max="11" width="2.75390625" style="1" customWidth="1"/>
    <col min="12" max="12" width="108.375" style="97" bestFit="1" customWidth="1"/>
    <col min="13" max="17" width="7.75390625" style="1" customWidth="1"/>
    <col min="18" max="18" width="6.875" style="1" bestFit="1" customWidth="1"/>
    <col min="19" max="25" width="7.125" style="1" customWidth="1"/>
    <col min="26" max="29" width="11.75390625" style="1" customWidth="1"/>
    <col min="30" max="36" width="4.75390625" style="1" customWidth="1"/>
    <col min="37" max="16384" width="2.75390625" style="1" customWidth="1"/>
  </cols>
  <sheetData>
    <row r="1" spans="2:13" ht="15" customHeight="1" thickBot="1">
      <c r="B1" s="9"/>
      <c r="C1" s="38" t="s">
        <v>565</v>
      </c>
      <c r="D1" s="9"/>
      <c r="E1" s="9"/>
      <c r="F1" s="9"/>
      <c r="G1" s="9"/>
      <c r="H1" s="9"/>
      <c r="I1" s="9"/>
      <c r="J1" s="8"/>
      <c r="K1" s="9"/>
      <c r="M1" s="9"/>
    </row>
    <row r="2" spans="2:41" ht="12.75">
      <c r="B2" s="104"/>
      <c r="C2" s="105"/>
      <c r="D2" s="106"/>
      <c r="E2" s="106"/>
      <c r="F2" s="107"/>
      <c r="G2" s="107"/>
      <c r="H2" s="107"/>
      <c r="I2" s="107"/>
      <c r="J2" s="108"/>
      <c r="R2" s="3"/>
      <c r="S2" s="3"/>
      <c r="T2" s="3"/>
      <c r="U2" s="3"/>
      <c r="V2" s="3"/>
      <c r="W2" s="3"/>
      <c r="X2" s="3"/>
      <c r="Y2" s="3"/>
      <c r="Z2" s="3"/>
      <c r="AA2" s="3"/>
      <c r="AB2" s="3"/>
      <c r="AC2" s="3"/>
      <c r="AD2" s="3"/>
      <c r="AE2" s="3"/>
      <c r="AF2" s="3"/>
      <c r="AG2" s="3"/>
      <c r="AH2" s="3"/>
      <c r="AI2" s="3"/>
      <c r="AJ2" s="3"/>
      <c r="AK2" s="3"/>
      <c r="AL2" s="3"/>
      <c r="AM2" s="3"/>
      <c r="AN2" s="3"/>
      <c r="AO2" s="3"/>
    </row>
    <row r="3" spans="2:41" ht="12.75">
      <c r="B3" s="109"/>
      <c r="C3" s="2"/>
      <c r="D3" s="20"/>
      <c r="E3" s="20"/>
      <c r="F3" s="4"/>
      <c r="G3" s="4"/>
      <c r="H3" s="4"/>
      <c r="I3" s="126" t="s">
        <v>285</v>
      </c>
      <c r="J3" s="110"/>
      <c r="L3" s="36" t="s">
        <v>534</v>
      </c>
      <c r="R3" s="3"/>
      <c r="S3" s="3"/>
      <c r="T3" s="3"/>
      <c r="U3" s="3"/>
      <c r="V3" s="3"/>
      <c r="W3" s="3"/>
      <c r="X3" s="3"/>
      <c r="Y3" s="3"/>
      <c r="Z3" s="3"/>
      <c r="AA3" s="3"/>
      <c r="AB3" s="3"/>
      <c r="AC3" s="3"/>
      <c r="AD3" s="3"/>
      <c r="AE3" s="3"/>
      <c r="AF3" s="3"/>
      <c r="AG3" s="3"/>
      <c r="AH3" s="3"/>
      <c r="AI3" s="3"/>
      <c r="AJ3" s="3"/>
      <c r="AK3" s="3"/>
      <c r="AL3" s="3"/>
      <c r="AM3" s="3"/>
      <c r="AN3" s="3"/>
      <c r="AO3" s="3"/>
    </row>
    <row r="4" spans="2:41" ht="18">
      <c r="B4" s="111"/>
      <c r="C4" s="182" t="s">
        <v>357</v>
      </c>
      <c r="D4" s="182"/>
      <c r="E4" s="182"/>
      <c r="F4" s="182"/>
      <c r="G4" s="182"/>
      <c r="H4" s="182"/>
      <c r="I4" s="182"/>
      <c r="J4" s="112"/>
      <c r="R4" s="3"/>
      <c r="S4" s="3"/>
      <c r="T4" s="3"/>
      <c r="U4" s="3"/>
      <c r="V4" s="3"/>
      <c r="W4" s="3"/>
      <c r="X4" s="3"/>
      <c r="Y4" s="3"/>
      <c r="Z4" s="3"/>
      <c r="AA4" s="3"/>
      <c r="AB4" s="3"/>
      <c r="AC4" s="3"/>
      <c r="AD4" s="3"/>
      <c r="AE4" s="3"/>
      <c r="AF4" s="3"/>
      <c r="AG4" s="3"/>
      <c r="AH4" s="3"/>
      <c r="AI4" s="3"/>
      <c r="AJ4" s="3"/>
      <c r="AK4" s="3"/>
      <c r="AL4" s="3"/>
      <c r="AM4" s="3"/>
      <c r="AN4" s="3"/>
      <c r="AO4" s="3"/>
    </row>
    <row r="5" spans="2:41" ht="16.5" customHeight="1">
      <c r="B5" s="111"/>
      <c r="C5" s="39"/>
      <c r="D5" s="39"/>
      <c r="E5" s="39"/>
      <c r="F5" s="39"/>
      <c r="G5" s="39"/>
      <c r="H5" s="214" t="s">
        <v>707</v>
      </c>
      <c r="I5" s="214"/>
      <c r="J5" s="112"/>
      <c r="L5" s="36" t="s">
        <v>515</v>
      </c>
      <c r="R5" s="3"/>
      <c r="S5" s="3"/>
      <c r="T5" s="3"/>
      <c r="U5" s="3"/>
      <c r="V5" s="3"/>
      <c r="W5" s="3"/>
      <c r="X5" s="3"/>
      <c r="Y5" s="3"/>
      <c r="Z5" s="3"/>
      <c r="AA5" s="3"/>
      <c r="AB5" s="3"/>
      <c r="AC5" s="3"/>
      <c r="AD5" s="3"/>
      <c r="AE5" s="3"/>
      <c r="AF5" s="3"/>
      <c r="AG5" s="3"/>
      <c r="AH5" s="3"/>
      <c r="AI5" s="3"/>
      <c r="AJ5" s="3"/>
      <c r="AK5" s="3"/>
      <c r="AL5" s="3"/>
      <c r="AM5" s="3"/>
      <c r="AN5" s="3"/>
      <c r="AO5" s="3"/>
    </row>
    <row r="6" spans="2:41" ht="14.25">
      <c r="B6" s="114"/>
      <c r="C6" s="208" t="s">
        <v>542</v>
      </c>
      <c r="D6" s="212" t="s">
        <v>538</v>
      </c>
      <c r="E6" s="257" t="s">
        <v>161</v>
      </c>
      <c r="F6" s="257" t="s">
        <v>286</v>
      </c>
      <c r="G6" s="257"/>
      <c r="H6" s="257"/>
      <c r="I6" s="257"/>
      <c r="J6" s="112"/>
      <c r="L6" s="36" t="s">
        <v>516</v>
      </c>
      <c r="R6" s="3"/>
      <c r="S6" s="3"/>
      <c r="T6" s="3"/>
      <c r="U6" s="3"/>
      <c r="V6" s="3"/>
      <c r="W6" s="3"/>
      <c r="X6" s="3"/>
      <c r="Y6" s="3"/>
      <c r="Z6" s="3"/>
      <c r="AA6" s="3"/>
      <c r="AB6" s="3"/>
      <c r="AC6" s="3"/>
      <c r="AD6" s="3"/>
      <c r="AE6" s="3"/>
      <c r="AF6" s="3"/>
      <c r="AG6" s="3"/>
      <c r="AH6" s="3"/>
      <c r="AI6" s="3"/>
      <c r="AJ6" s="3"/>
      <c r="AK6" s="3"/>
      <c r="AL6" s="3"/>
      <c r="AM6" s="3"/>
      <c r="AN6" s="3"/>
      <c r="AO6" s="3"/>
    </row>
    <row r="7" spans="2:41" ht="14.25">
      <c r="B7" s="114"/>
      <c r="C7" s="211"/>
      <c r="D7" s="213"/>
      <c r="E7" s="257"/>
      <c r="F7" s="137" t="s">
        <v>164</v>
      </c>
      <c r="G7" s="137" t="s">
        <v>656</v>
      </c>
      <c r="H7" s="137" t="s">
        <v>657</v>
      </c>
      <c r="I7" s="137" t="s">
        <v>658</v>
      </c>
      <c r="J7" s="112"/>
      <c r="L7" s="36" t="s">
        <v>517</v>
      </c>
      <c r="R7" s="3"/>
      <c r="S7" s="3"/>
      <c r="T7" s="3"/>
      <c r="U7" s="3"/>
      <c r="V7" s="3"/>
      <c r="W7" s="3"/>
      <c r="X7" s="3"/>
      <c r="Y7" s="3"/>
      <c r="Z7" s="3"/>
      <c r="AA7" s="3"/>
      <c r="AB7" s="3"/>
      <c r="AC7" s="3"/>
      <c r="AD7" s="3"/>
      <c r="AE7" s="3"/>
      <c r="AF7" s="3"/>
      <c r="AG7" s="3"/>
      <c r="AH7" s="3"/>
      <c r="AI7" s="3"/>
      <c r="AJ7" s="3"/>
      <c r="AK7" s="3"/>
      <c r="AL7" s="3"/>
      <c r="AM7" s="3"/>
      <c r="AN7" s="3"/>
      <c r="AO7" s="3"/>
    </row>
    <row r="8" spans="2:37" s="18" customFormat="1" ht="12.75">
      <c r="B8" s="116"/>
      <c r="C8" s="24">
        <v>1</v>
      </c>
      <c r="D8" s="258" t="s">
        <v>259</v>
      </c>
      <c r="E8" s="259"/>
      <c r="F8" s="259"/>
      <c r="G8" s="259"/>
      <c r="H8" s="259"/>
      <c r="I8" s="260"/>
      <c r="J8" s="117"/>
      <c r="L8" s="36" t="s">
        <v>519</v>
      </c>
      <c r="R8" s="57"/>
      <c r="S8" s="57"/>
      <c r="T8" s="57"/>
      <c r="U8" s="57"/>
      <c r="V8" s="57"/>
      <c r="W8" s="57"/>
      <c r="X8" s="57"/>
      <c r="Y8" s="57"/>
      <c r="Z8" s="57"/>
      <c r="AA8" s="57"/>
      <c r="AB8" s="57"/>
      <c r="AC8" s="57"/>
      <c r="AD8" s="57"/>
      <c r="AE8" s="57"/>
      <c r="AF8" s="57"/>
      <c r="AG8" s="57"/>
      <c r="AH8" s="57"/>
      <c r="AI8" s="57"/>
      <c r="AJ8" s="57"/>
      <c r="AK8" s="57"/>
    </row>
    <row r="9" spans="2:26" ht="12.75">
      <c r="B9" s="115"/>
      <c r="C9" s="24" t="s">
        <v>543</v>
      </c>
      <c r="D9" s="31" t="s">
        <v>567</v>
      </c>
      <c r="E9" s="50">
        <f>'Расчет прибыли'!E8</f>
        <v>2272.5</v>
      </c>
      <c r="F9" s="50">
        <f>'Расчет прибыли'!G8</f>
        <v>592.35</v>
      </c>
      <c r="G9" s="50">
        <f>'Расчет прибыли'!H8-'Расчет прибыли'!G8</f>
        <v>664.6</v>
      </c>
      <c r="H9" s="50">
        <f>'Расчет прибыли'!I8-'Расчет прибыли'!H8</f>
        <v>835.8500000000001</v>
      </c>
      <c r="I9" s="50">
        <f>'Расчет прибыли'!J8-'Расчет прибыли'!I8</f>
        <v>947.3999999999996</v>
      </c>
      <c r="J9" s="110"/>
      <c r="L9" s="36" t="s">
        <v>520</v>
      </c>
      <c r="M9" s="52"/>
      <c r="N9" s="52"/>
      <c r="O9" s="52"/>
      <c r="P9" s="52"/>
      <c r="Q9" s="52"/>
      <c r="R9" s="52"/>
      <c r="S9" s="57"/>
      <c r="T9" s="57"/>
      <c r="U9" s="57"/>
      <c r="V9" s="57"/>
      <c r="W9" s="57"/>
      <c r="X9" s="57"/>
      <c r="Y9" s="57"/>
      <c r="Z9" s="57"/>
    </row>
    <row r="10" spans="2:26" ht="12.75">
      <c r="B10" s="115"/>
      <c r="C10" s="24" t="s">
        <v>544</v>
      </c>
      <c r="D10" s="31" t="s">
        <v>260</v>
      </c>
      <c r="E10" s="58">
        <f>'Проектно-балансовая ведомость'!F38-'Проектно-балансовая ведомость'!E38</f>
        <v>3.181139999999999</v>
      </c>
      <c r="F10" s="58">
        <f>'Проектно-балансовая ведомость'!G38-'Проектно-балансовая ведомость'!F38</f>
        <v>4.820927222222222</v>
      </c>
      <c r="G10" s="58">
        <f>'Проектно-балансовая ведомость'!H38-'Проектно-балансовая ведомость'!G38</f>
        <v>0.0846541666666667</v>
      </c>
      <c r="H10" s="58">
        <f>'Проектно-балансовая ведомость'!I38-'Проектно-балансовая ведомость'!H38</f>
        <v>-1.014140722222221</v>
      </c>
      <c r="I10" s="58">
        <f>'Проектно-балансовая ведомость'!J38-'Проектно-балансовая ведомость'!I38</f>
        <v>2.3951994444444455</v>
      </c>
      <c r="J10" s="110"/>
      <c r="L10" s="36" t="s">
        <v>518</v>
      </c>
      <c r="M10" s="52"/>
      <c r="N10" s="52"/>
      <c r="O10" s="52"/>
      <c r="P10" s="52"/>
      <c r="Q10" s="52"/>
      <c r="R10" s="52"/>
      <c r="S10" s="57"/>
      <c r="T10" s="57"/>
      <c r="U10" s="57"/>
      <c r="V10" s="57"/>
      <c r="W10" s="57"/>
      <c r="X10" s="57"/>
      <c r="Y10" s="57"/>
      <c r="Z10" s="57"/>
    </row>
    <row r="11" spans="2:26" s="3" customFormat="1" ht="12.75">
      <c r="B11" s="115"/>
      <c r="C11" s="24" t="s">
        <v>545</v>
      </c>
      <c r="D11" s="31" t="s">
        <v>261</v>
      </c>
      <c r="E11" s="51">
        <v>0</v>
      </c>
      <c r="F11" s="51">
        <v>0</v>
      </c>
      <c r="G11" s="51">
        <v>0</v>
      </c>
      <c r="H11" s="51">
        <v>0</v>
      </c>
      <c r="I11" s="51">
        <v>0</v>
      </c>
      <c r="J11" s="119"/>
      <c r="L11" s="36" t="s">
        <v>521</v>
      </c>
      <c r="M11" s="52"/>
      <c r="N11" s="52"/>
      <c r="O11" s="52"/>
      <c r="P11" s="52"/>
      <c r="Q11" s="52"/>
      <c r="R11" s="52"/>
      <c r="S11" s="57"/>
      <c r="T11" s="57"/>
      <c r="U11" s="57"/>
      <c r="V11" s="57"/>
      <c r="W11" s="57"/>
      <c r="X11" s="57"/>
      <c r="Y11" s="57"/>
      <c r="Z11" s="57"/>
    </row>
    <row r="12" spans="2:26" s="7" customFormat="1" ht="25.5">
      <c r="B12" s="115"/>
      <c r="C12" s="24" t="s">
        <v>613</v>
      </c>
      <c r="D12" s="31" t="s">
        <v>262</v>
      </c>
      <c r="E12" s="51">
        <v>0</v>
      </c>
      <c r="F12" s="51">
        <v>0</v>
      </c>
      <c r="G12" s="51">
        <v>0</v>
      </c>
      <c r="H12" s="51">
        <v>0</v>
      </c>
      <c r="I12" s="51">
        <v>0</v>
      </c>
      <c r="J12" s="110"/>
      <c r="L12" s="36" t="s">
        <v>522</v>
      </c>
      <c r="M12" s="52"/>
      <c r="N12" s="52"/>
      <c r="O12" s="52"/>
      <c r="P12" s="52"/>
      <c r="Q12" s="52"/>
      <c r="R12" s="52"/>
      <c r="S12" s="57"/>
      <c r="T12" s="57"/>
      <c r="U12" s="57"/>
      <c r="V12" s="57"/>
      <c r="W12" s="57"/>
      <c r="X12" s="57"/>
      <c r="Y12" s="57"/>
      <c r="Z12" s="57"/>
    </row>
    <row r="13" spans="2:26" ht="25.5">
      <c r="B13" s="115"/>
      <c r="C13" s="24" t="s">
        <v>623</v>
      </c>
      <c r="D13" s="31" t="s">
        <v>263</v>
      </c>
      <c r="E13" s="51">
        <v>0</v>
      </c>
      <c r="F13" s="51" t="s">
        <v>564</v>
      </c>
      <c r="G13" s="51" t="s">
        <v>564</v>
      </c>
      <c r="H13" s="51" t="s">
        <v>564</v>
      </c>
      <c r="I13" s="51" t="s">
        <v>564</v>
      </c>
      <c r="J13" s="110"/>
      <c r="L13" s="36" t="s">
        <v>523</v>
      </c>
      <c r="M13" s="52"/>
      <c r="N13" s="52"/>
      <c r="O13" s="52"/>
      <c r="P13" s="52"/>
      <c r="Q13" s="52"/>
      <c r="R13" s="52"/>
      <c r="S13" s="57"/>
      <c r="T13" s="57"/>
      <c r="U13" s="57"/>
      <c r="V13" s="57"/>
      <c r="W13" s="57"/>
      <c r="X13" s="57"/>
      <c r="Y13" s="57"/>
      <c r="Z13" s="57"/>
    </row>
    <row r="14" spans="2:26" ht="12.75">
      <c r="B14" s="115"/>
      <c r="C14" s="24" t="s">
        <v>646</v>
      </c>
      <c r="D14" s="31" t="s">
        <v>264</v>
      </c>
      <c r="E14" s="51">
        <v>0</v>
      </c>
      <c r="F14" s="51">
        <v>0</v>
      </c>
      <c r="G14" s="51">
        <v>0</v>
      </c>
      <c r="H14" s="51">
        <v>0</v>
      </c>
      <c r="I14" s="51">
        <v>0</v>
      </c>
      <c r="J14" s="110"/>
      <c r="L14" s="36" t="s">
        <v>524</v>
      </c>
      <c r="M14" s="52"/>
      <c r="N14" s="52"/>
      <c r="O14" s="52"/>
      <c r="P14" s="52"/>
      <c r="Q14" s="52"/>
      <c r="R14" s="52"/>
      <c r="S14" s="57"/>
      <c r="T14" s="57"/>
      <c r="U14" s="57"/>
      <c r="V14" s="57"/>
      <c r="W14" s="57"/>
      <c r="X14" s="57"/>
      <c r="Y14" s="57"/>
      <c r="Z14" s="57"/>
    </row>
    <row r="15" spans="2:26" s="3" customFormat="1" ht="14.25">
      <c r="B15" s="114"/>
      <c r="C15" s="24" t="s">
        <v>647</v>
      </c>
      <c r="D15" s="31" t="s">
        <v>265</v>
      </c>
      <c r="E15" s="50">
        <f>'Расчет прибыли'!E16+'Расчет прибыли'!E17</f>
        <v>13</v>
      </c>
      <c r="F15" s="50">
        <f>'Расчет прибыли'!G16+'Расчет прибыли'!G17</f>
        <v>6</v>
      </c>
      <c r="G15" s="50">
        <f>'Расчет прибыли'!H16+'Расчет прибыли'!H17-F15</f>
        <v>5</v>
      </c>
      <c r="H15" s="50">
        <f>'Расчет прибыли'!I16+'Расчет прибыли'!I17-G15-F15</f>
        <v>3.5</v>
      </c>
      <c r="I15" s="50">
        <f>'Расчет прибыли'!J16+'Расчет прибыли'!J17-H15-G15-F15</f>
        <v>3.5</v>
      </c>
      <c r="J15" s="118"/>
      <c r="L15" s="36" t="s">
        <v>525</v>
      </c>
      <c r="M15" s="52"/>
      <c r="N15" s="52"/>
      <c r="O15" s="52"/>
      <c r="P15" s="52"/>
      <c r="Q15" s="52"/>
      <c r="R15" s="52"/>
      <c r="S15" s="57"/>
      <c r="T15" s="57"/>
      <c r="U15" s="57"/>
      <c r="V15" s="57"/>
      <c r="W15" s="57"/>
      <c r="X15" s="57"/>
      <c r="Y15" s="57"/>
      <c r="Z15" s="57"/>
    </row>
    <row r="16" spans="2:26" s="3" customFormat="1" ht="12.75">
      <c r="B16" s="115"/>
      <c r="C16" s="24" t="s">
        <v>648</v>
      </c>
      <c r="D16" s="31" t="s">
        <v>266</v>
      </c>
      <c r="E16" s="50">
        <f>E9+E10+E11+E12+E13+E14+E15</f>
        <v>2288.68114</v>
      </c>
      <c r="F16" s="50">
        <f>F9+F10+F11+F12+F14+F15</f>
        <v>603.1709272222222</v>
      </c>
      <c r="G16" s="50">
        <f>G9+G10+G11+G12+G14+G15</f>
        <v>669.6846541666666</v>
      </c>
      <c r="H16" s="50">
        <f>H9+H10+H11+H12+H14+H15</f>
        <v>838.3358592777779</v>
      </c>
      <c r="I16" s="50">
        <f>I9+I10+I11+I12+I14+I15</f>
        <v>953.295199444444</v>
      </c>
      <c r="J16" s="119"/>
      <c r="L16" s="36" t="s">
        <v>526</v>
      </c>
      <c r="M16" s="52"/>
      <c r="N16" s="52"/>
      <c r="O16" s="52"/>
      <c r="P16" s="52"/>
      <c r="Q16" s="52"/>
      <c r="R16" s="52"/>
      <c r="S16" s="57"/>
      <c r="T16" s="57"/>
      <c r="U16" s="57"/>
      <c r="V16" s="57"/>
      <c r="W16" s="57"/>
      <c r="X16" s="57"/>
      <c r="Y16" s="57"/>
      <c r="Z16" s="57"/>
    </row>
    <row r="17" spans="2:26" s="7" customFormat="1" ht="12.75">
      <c r="B17" s="115"/>
      <c r="C17" s="24">
        <v>2</v>
      </c>
      <c r="D17" s="258" t="s">
        <v>267</v>
      </c>
      <c r="E17" s="259"/>
      <c r="F17" s="259"/>
      <c r="G17" s="259"/>
      <c r="H17" s="259"/>
      <c r="I17" s="260"/>
      <c r="J17" s="110"/>
      <c r="L17" s="36" t="s">
        <v>527</v>
      </c>
      <c r="M17" s="52"/>
      <c r="N17" s="52"/>
      <c r="O17" s="52"/>
      <c r="P17" s="52"/>
      <c r="Q17" s="52"/>
      <c r="R17" s="52"/>
      <c r="S17" s="57"/>
      <c r="T17" s="57"/>
      <c r="U17" s="57"/>
      <c r="V17" s="57"/>
      <c r="W17" s="57"/>
      <c r="X17" s="57"/>
      <c r="Y17" s="57"/>
      <c r="Z17" s="57"/>
    </row>
    <row r="18" spans="2:26" s="18" customFormat="1" ht="25.5">
      <c r="B18" s="116"/>
      <c r="C18" s="24" t="s">
        <v>621</v>
      </c>
      <c r="D18" s="31" t="s">
        <v>268</v>
      </c>
      <c r="E18" s="50">
        <f>'затраты на реализацию'!E8-'затраты на реализацию'!E17</f>
        <v>2627.693</v>
      </c>
      <c r="F18" s="50">
        <f>'затраты на реализацию'!G8-'затраты на реализацию'!G17</f>
        <v>754.0099999999999</v>
      </c>
      <c r="G18" s="50">
        <f>'затраты на реализацию'!H8-'затраты на реализацию'!H17-F18</f>
        <v>757.4500000000002</v>
      </c>
      <c r="H18" s="50">
        <f>'затраты на реализацию'!I8-'затраты на реализацию'!I17-G18-F18</f>
        <v>752.7399999999997</v>
      </c>
      <c r="I18" s="50">
        <f>'затраты на реализацию'!J8-'затраты на реализацию'!J17-H18-G18-F18</f>
        <v>778.5339999999995</v>
      </c>
      <c r="J18" s="117"/>
      <c r="L18" s="166" t="s">
        <v>528</v>
      </c>
      <c r="M18" s="52"/>
      <c r="N18" s="52"/>
      <c r="O18" s="52"/>
      <c r="P18" s="52"/>
      <c r="Q18" s="52"/>
      <c r="R18" s="52"/>
      <c r="S18" s="57"/>
      <c r="T18" s="57"/>
      <c r="U18" s="57"/>
      <c r="V18" s="57"/>
      <c r="W18" s="57"/>
      <c r="X18" s="57"/>
      <c r="Y18" s="57"/>
      <c r="Z18" s="57"/>
    </row>
    <row r="19" spans="2:26" ht="12.75">
      <c r="B19" s="115"/>
      <c r="C19" s="24" t="s">
        <v>622</v>
      </c>
      <c r="D19" s="31" t="s">
        <v>269</v>
      </c>
      <c r="E19" s="50">
        <f>'Расчет прибыли'!E9</f>
        <v>3</v>
      </c>
      <c r="F19" s="50">
        <f>'Расчет прибыли'!G9</f>
        <v>1</v>
      </c>
      <c r="G19" s="50">
        <f>'Расчет прибыли'!H9-F19</f>
        <v>1</v>
      </c>
      <c r="H19" s="50">
        <f>'Расчет прибыли'!I9-F19-G19</f>
        <v>1</v>
      </c>
      <c r="I19" s="50">
        <f>'Расчет прибыли'!J9-H19-G19-F19</f>
        <v>1</v>
      </c>
      <c r="J19" s="110"/>
      <c r="L19" s="36" t="s">
        <v>529</v>
      </c>
      <c r="M19" s="52"/>
      <c r="N19" s="52"/>
      <c r="O19" s="52"/>
      <c r="P19" s="52"/>
      <c r="Q19" s="52"/>
      <c r="R19" s="52"/>
      <c r="S19" s="57"/>
      <c r="T19" s="57"/>
      <c r="U19" s="57"/>
      <c r="V19" s="57"/>
      <c r="W19" s="57"/>
      <c r="X19" s="57"/>
      <c r="Y19" s="57"/>
      <c r="Z19" s="57"/>
    </row>
    <row r="20" spans="2:26" ht="25.5">
      <c r="B20" s="115"/>
      <c r="C20" s="24" t="s">
        <v>624</v>
      </c>
      <c r="D20" s="31" t="s">
        <v>270</v>
      </c>
      <c r="E20" s="50">
        <f>'Расчет прибыли'!E19</f>
        <v>24</v>
      </c>
      <c r="F20" s="50">
        <f>'Расчет прибыли'!G19</f>
        <v>8</v>
      </c>
      <c r="G20" s="50">
        <f>'Расчет прибыли'!H19-F20</f>
        <v>8</v>
      </c>
      <c r="H20" s="50">
        <f>'Расчет прибыли'!I19-G20-F20</f>
        <v>8</v>
      </c>
      <c r="I20" s="50">
        <f>'Расчет прибыли'!J19-H20-G20-F20</f>
        <v>8</v>
      </c>
      <c r="J20" s="110"/>
      <c r="L20" s="36" t="s">
        <v>530</v>
      </c>
      <c r="M20" s="52"/>
      <c r="N20" s="52"/>
      <c r="O20" s="52"/>
      <c r="P20" s="52"/>
      <c r="Q20" s="52"/>
      <c r="R20" s="52"/>
      <c r="S20" s="57"/>
      <c r="T20" s="57"/>
      <c r="U20" s="57"/>
      <c r="V20" s="57"/>
      <c r="W20" s="57"/>
      <c r="X20" s="57"/>
      <c r="Y20" s="57"/>
      <c r="Z20" s="57"/>
    </row>
    <row r="21" spans="2:26" ht="12.75">
      <c r="B21" s="115"/>
      <c r="C21" s="24" t="s">
        <v>625</v>
      </c>
      <c r="D21" s="31" t="s">
        <v>667</v>
      </c>
      <c r="E21" s="50">
        <f>'Расчет прибыли'!E20</f>
        <v>0</v>
      </c>
      <c r="F21" s="50">
        <f>'Расчет прибыли'!G20</f>
        <v>0</v>
      </c>
      <c r="G21" s="50">
        <f>'Расчет прибыли'!H20-F21</f>
        <v>0</v>
      </c>
      <c r="H21" s="50">
        <f>'Расчет прибыли'!I20-G21-F21</f>
        <v>0</v>
      </c>
      <c r="I21" s="50">
        <f>'Расчет прибыли'!J20-H21-G21-F21</f>
        <v>0</v>
      </c>
      <c r="J21" s="110"/>
      <c r="L21" s="36" t="s">
        <v>531</v>
      </c>
      <c r="M21" s="52"/>
      <c r="N21" s="52"/>
      <c r="O21" s="52"/>
      <c r="P21" s="52"/>
      <c r="Q21" s="52"/>
      <c r="R21" s="52"/>
      <c r="S21" s="57"/>
      <c r="T21" s="57"/>
      <c r="U21" s="57"/>
      <c r="V21" s="57"/>
      <c r="W21" s="57"/>
      <c r="X21" s="57"/>
      <c r="Y21" s="57"/>
      <c r="Z21" s="57"/>
    </row>
    <row r="22" spans="2:26" s="3" customFormat="1" ht="14.25">
      <c r="B22" s="114"/>
      <c r="C22" s="24" t="s">
        <v>626</v>
      </c>
      <c r="D22" s="31" t="s">
        <v>271</v>
      </c>
      <c r="E22" s="58">
        <f>'Проектно-балансовая ведомость'!F23-'Проектно-балансовая ведомость'!E23</f>
        <v>10.180769000000005</v>
      </c>
      <c r="F22" s="58">
        <f>'Проектно-балансовая ведомость'!G23-'Проектно-балансовая ведомость'!F23</f>
        <v>22.660313944444447</v>
      </c>
      <c r="G22" s="58">
        <f>'Проектно-балансовая ведомость'!H23-'Проектно-балансовая ведомость'!G23</f>
        <v>4.738767638888888</v>
      </c>
      <c r="H22" s="58">
        <f>'Проектно-балансовая ведомость'!I23-'Проектно-балансовая ведомость'!H23</f>
        <v>7.030959905555548</v>
      </c>
      <c r="I22" s="58">
        <f>'Проектно-балансовая ведомость'!J23-'Проектно-балансовая ведомость'!I23</f>
        <v>5.935969411111131</v>
      </c>
      <c r="J22" s="118"/>
      <c r="L22" s="36" t="s">
        <v>532</v>
      </c>
      <c r="M22" s="52"/>
      <c r="N22" s="52"/>
      <c r="O22" s="52"/>
      <c r="P22" s="52"/>
      <c r="Q22" s="52"/>
      <c r="R22" s="52"/>
      <c r="S22" s="57"/>
      <c r="T22" s="57"/>
      <c r="U22" s="57"/>
      <c r="V22" s="57"/>
      <c r="W22" s="57"/>
      <c r="X22" s="57"/>
      <c r="Y22" s="57"/>
      <c r="Z22" s="57"/>
    </row>
    <row r="23" spans="2:26" s="3" customFormat="1" ht="12.75">
      <c r="B23" s="115"/>
      <c r="C23" s="24" t="s">
        <v>651</v>
      </c>
      <c r="D23" s="31" t="s">
        <v>272</v>
      </c>
      <c r="E23" s="143">
        <v>10</v>
      </c>
      <c r="F23" s="143">
        <v>20</v>
      </c>
      <c r="G23" s="143">
        <v>20</v>
      </c>
      <c r="H23" s="143">
        <v>25</v>
      </c>
      <c r="I23" s="143">
        <v>25</v>
      </c>
      <c r="J23" s="119"/>
      <c r="L23" s="36" t="s">
        <v>533</v>
      </c>
      <c r="M23" s="52"/>
      <c r="N23" s="52"/>
      <c r="O23" s="52"/>
      <c r="P23" s="52"/>
      <c r="Q23" s="52"/>
      <c r="R23" s="52"/>
      <c r="S23" s="57"/>
      <c r="T23" s="57"/>
      <c r="U23" s="57"/>
      <c r="V23" s="57"/>
      <c r="W23" s="57"/>
      <c r="X23" s="57"/>
      <c r="Y23" s="57"/>
      <c r="Z23" s="57"/>
    </row>
    <row r="24" spans="2:26" s="7" customFormat="1" ht="25.5">
      <c r="B24" s="115"/>
      <c r="C24" s="24" t="s">
        <v>652</v>
      </c>
      <c r="D24" s="31" t="s">
        <v>273</v>
      </c>
      <c r="E24" s="143">
        <v>0</v>
      </c>
      <c r="F24" s="143">
        <v>0</v>
      </c>
      <c r="G24" s="143">
        <v>0</v>
      </c>
      <c r="H24" s="143">
        <v>0</v>
      </c>
      <c r="I24" s="143">
        <v>0</v>
      </c>
      <c r="J24" s="110"/>
      <c r="L24" s="36"/>
      <c r="M24" s="52"/>
      <c r="N24" s="52"/>
      <c r="O24" s="52"/>
      <c r="P24" s="52"/>
      <c r="Q24" s="52"/>
      <c r="R24" s="52"/>
      <c r="S24" s="57"/>
      <c r="T24" s="57"/>
      <c r="U24" s="57"/>
      <c r="V24" s="57"/>
      <c r="W24" s="57"/>
      <c r="X24" s="57"/>
      <c r="Y24" s="57"/>
      <c r="Z24" s="57"/>
    </row>
    <row r="25" spans="2:26" s="18" customFormat="1" ht="25.5">
      <c r="B25" s="116"/>
      <c r="C25" s="24" t="s">
        <v>653</v>
      </c>
      <c r="D25" s="31" t="s">
        <v>274</v>
      </c>
      <c r="E25" s="143">
        <v>0</v>
      </c>
      <c r="F25" s="143">
        <v>0</v>
      </c>
      <c r="G25" s="143">
        <v>0</v>
      </c>
      <c r="H25" s="143">
        <v>0</v>
      </c>
      <c r="I25" s="143">
        <v>0</v>
      </c>
      <c r="J25" s="117"/>
      <c r="L25" s="36"/>
      <c r="M25" s="52"/>
      <c r="N25" s="52"/>
      <c r="O25" s="52"/>
      <c r="P25" s="52"/>
      <c r="Q25" s="52"/>
      <c r="R25" s="52"/>
      <c r="S25" s="57"/>
      <c r="T25" s="57"/>
      <c r="U25" s="57"/>
      <c r="V25" s="57"/>
      <c r="W25" s="57"/>
      <c r="X25" s="57"/>
      <c r="Y25" s="57"/>
      <c r="Z25" s="57"/>
    </row>
    <row r="26" spans="2:26" s="18" customFormat="1" ht="25.5">
      <c r="B26" s="116"/>
      <c r="C26" s="24" t="s">
        <v>281</v>
      </c>
      <c r="D26" s="31" t="s">
        <v>275</v>
      </c>
      <c r="E26" s="143">
        <v>0</v>
      </c>
      <c r="F26" s="143">
        <v>0</v>
      </c>
      <c r="G26" s="143">
        <v>0</v>
      </c>
      <c r="H26" s="143">
        <v>0</v>
      </c>
      <c r="I26" s="143">
        <v>0</v>
      </c>
      <c r="J26" s="117"/>
      <c r="L26" s="36"/>
      <c r="M26" s="52"/>
      <c r="N26" s="52"/>
      <c r="O26" s="52"/>
      <c r="P26" s="52"/>
      <c r="Q26" s="52"/>
      <c r="R26" s="52"/>
      <c r="S26" s="57"/>
      <c r="T26" s="57"/>
      <c r="U26" s="57"/>
      <c r="V26" s="57"/>
      <c r="W26" s="57"/>
      <c r="X26" s="57"/>
      <c r="Y26" s="57"/>
      <c r="Z26" s="57"/>
    </row>
    <row r="27" spans="2:26" s="18" customFormat="1" ht="12.75">
      <c r="B27" s="116"/>
      <c r="C27" s="24" t="s">
        <v>282</v>
      </c>
      <c r="D27" s="31" t="s">
        <v>276</v>
      </c>
      <c r="E27" s="143">
        <v>0</v>
      </c>
      <c r="F27" s="143">
        <v>0</v>
      </c>
      <c r="G27" s="143">
        <v>0</v>
      </c>
      <c r="H27" s="143">
        <v>0</v>
      </c>
      <c r="I27" s="143">
        <v>0</v>
      </c>
      <c r="J27" s="117"/>
      <c r="L27" s="36"/>
      <c r="M27" s="52"/>
      <c r="N27" s="52"/>
      <c r="O27" s="52"/>
      <c r="P27" s="52"/>
      <c r="Q27" s="52"/>
      <c r="R27" s="52"/>
      <c r="S27" s="57"/>
      <c r="T27" s="57"/>
      <c r="U27" s="57"/>
      <c r="V27" s="57"/>
      <c r="W27" s="57"/>
      <c r="X27" s="57"/>
      <c r="Y27" s="57"/>
      <c r="Z27" s="57"/>
    </row>
    <row r="28" spans="2:26" s="18" customFormat="1" ht="12.75">
      <c r="B28" s="116"/>
      <c r="C28" s="24" t="s">
        <v>283</v>
      </c>
      <c r="D28" s="31" t="s">
        <v>277</v>
      </c>
      <c r="E28" s="143">
        <v>0</v>
      </c>
      <c r="F28" s="143">
        <v>0</v>
      </c>
      <c r="G28" s="143">
        <v>0</v>
      </c>
      <c r="H28" s="143">
        <v>0</v>
      </c>
      <c r="I28" s="143">
        <v>0</v>
      </c>
      <c r="J28" s="117"/>
      <c r="L28" s="36"/>
      <c r="M28" s="52"/>
      <c r="N28" s="52"/>
      <c r="O28" s="52"/>
      <c r="P28" s="52"/>
      <c r="Q28" s="52"/>
      <c r="R28" s="52"/>
      <c r="S28" s="57"/>
      <c r="T28" s="57"/>
      <c r="U28" s="57"/>
      <c r="V28" s="57"/>
      <c r="W28" s="57"/>
      <c r="X28" s="57"/>
      <c r="Y28" s="57"/>
      <c r="Z28" s="57"/>
    </row>
    <row r="29" spans="2:26" s="18" customFormat="1" ht="12.75">
      <c r="B29" s="116"/>
      <c r="C29" s="24" t="s">
        <v>284</v>
      </c>
      <c r="D29" s="30" t="s">
        <v>278</v>
      </c>
      <c r="E29" s="50">
        <f>E18+E19+E20+E21+E22+E23+E24+E25+E26+E27+E28</f>
        <v>2674.8737690000003</v>
      </c>
      <c r="F29" s="50">
        <f>F18+F19+F20+F21+F22+F23+F24+F25+F26+F27+F28</f>
        <v>805.6703139444443</v>
      </c>
      <c r="G29" s="50">
        <f>G18+G19+G20+G21+G22+G23+G24+G25+G26+G27+G28</f>
        <v>791.1887676388891</v>
      </c>
      <c r="H29" s="50">
        <f>H18+H19+H20+H21+H22+H23+H24+H25+H26+H27+H28</f>
        <v>793.7709599055552</v>
      </c>
      <c r="I29" s="50">
        <f>I18+I19+I20+I21+I22+I23+I24+I25+I26+I27+I28</f>
        <v>818.4699694111107</v>
      </c>
      <c r="J29" s="117"/>
      <c r="L29" s="36"/>
      <c r="M29" s="52"/>
      <c r="N29" s="52"/>
      <c r="O29" s="52"/>
      <c r="P29" s="52"/>
      <c r="Q29" s="52"/>
      <c r="R29" s="52"/>
      <c r="S29" s="57"/>
      <c r="T29" s="57"/>
      <c r="U29" s="57"/>
      <c r="V29" s="57"/>
      <c r="W29" s="57"/>
      <c r="X29" s="57"/>
      <c r="Y29" s="57"/>
      <c r="Z29" s="57"/>
    </row>
    <row r="30" spans="2:26" s="18" customFormat="1" ht="12.75">
      <c r="B30" s="116"/>
      <c r="C30" s="24">
        <v>3</v>
      </c>
      <c r="D30" s="30" t="s">
        <v>279</v>
      </c>
      <c r="E30" s="50">
        <f>E16-E29</f>
        <v>-386.1926290000001</v>
      </c>
      <c r="F30" s="50">
        <f>F16-F29</f>
        <v>-202.49938672222208</v>
      </c>
      <c r="G30" s="50">
        <f>G16-G29</f>
        <v>-121.50411347222246</v>
      </c>
      <c r="H30" s="50">
        <f>H16-H29</f>
        <v>44.564899372222726</v>
      </c>
      <c r="I30" s="50">
        <f>I16-I29</f>
        <v>134.82523003333336</v>
      </c>
      <c r="J30" s="117"/>
      <c r="L30" s="36"/>
      <c r="M30" s="52"/>
      <c r="N30" s="52"/>
      <c r="O30" s="52"/>
      <c r="P30" s="52"/>
      <c r="Q30" s="52"/>
      <c r="R30" s="52"/>
      <c r="S30" s="57"/>
      <c r="T30" s="57"/>
      <c r="U30" s="57"/>
      <c r="V30" s="57"/>
      <c r="W30" s="57"/>
      <c r="X30" s="57"/>
      <c r="Y30" s="57"/>
      <c r="Z30" s="57"/>
    </row>
    <row r="31" spans="2:26" s="18" customFormat="1" ht="25.5">
      <c r="B31" s="116"/>
      <c r="C31" s="24">
        <v>4</v>
      </c>
      <c r="D31" s="30" t="s">
        <v>280</v>
      </c>
      <c r="E31" s="50">
        <f>E30</f>
        <v>-386.1926290000001</v>
      </c>
      <c r="F31" s="50">
        <f>E31+F30</f>
        <v>-588.6920157222222</v>
      </c>
      <c r="G31" s="50">
        <f>F31+G30</f>
        <v>-710.1961291944447</v>
      </c>
      <c r="H31" s="50">
        <f>G31+H30</f>
        <v>-665.6312298222219</v>
      </c>
      <c r="I31" s="50">
        <f>H31+I30</f>
        <v>-530.8059997888886</v>
      </c>
      <c r="J31" s="117"/>
      <c r="L31" s="36"/>
      <c r="M31" s="52"/>
      <c r="N31" s="52"/>
      <c r="O31" s="52"/>
      <c r="P31" s="52"/>
      <c r="Q31" s="52"/>
      <c r="R31" s="52"/>
      <c r="S31" s="57"/>
      <c r="T31" s="57"/>
      <c r="U31" s="57"/>
      <c r="V31" s="57"/>
      <c r="W31" s="57"/>
      <c r="X31" s="57"/>
      <c r="Y31" s="57"/>
      <c r="Z31" s="57"/>
    </row>
    <row r="32" spans="2:12" ht="10.5" customHeight="1" thickBot="1">
      <c r="B32" s="132"/>
      <c r="C32" s="227"/>
      <c r="D32" s="227"/>
      <c r="E32" s="227"/>
      <c r="F32" s="227"/>
      <c r="G32" s="227"/>
      <c r="H32" s="227"/>
      <c r="I32" s="227"/>
      <c r="J32" s="134"/>
      <c r="L32" s="36"/>
    </row>
    <row r="33" ht="12" customHeight="1">
      <c r="L33" s="36"/>
    </row>
    <row r="34" ht="12" customHeight="1">
      <c r="L34" s="36"/>
    </row>
  </sheetData>
  <sheetProtection/>
  <mergeCells count="9">
    <mergeCell ref="C32:I32"/>
    <mergeCell ref="D8:I8"/>
    <mergeCell ref="D17:I17"/>
    <mergeCell ref="C4:I4"/>
    <mergeCell ref="H5:I5"/>
    <mergeCell ref="C6:C7"/>
    <mergeCell ref="D6:D7"/>
    <mergeCell ref="E6:E7"/>
    <mergeCell ref="F6:I6"/>
  </mergeCells>
  <hyperlinks>
    <hyperlink ref="L5" location="'Титульный лист'!A1" display="Титульный лист"/>
    <hyperlink ref="L6" location="'сведения о разработчике'!A1" display="Сведения о разработчике бизнес-плана"/>
    <hyperlink ref="L8" location="'Доведенные показатели'!A1" display="Т.1 Доведенные показатели развития коммерческой организации на очередной год"/>
    <hyperlink ref="L7" location="'паспорт организации'!A1" display="Паспорт организации"/>
    <hyperlink ref="L9" location="'Перечень мероприятий'!A1" display="Т.2 Перечень мероприятий, направленных на достижение основных показателей развития коммерческой организации на очередной год"/>
    <hyperlink ref="L10" location="'Показатели развития на год'!A1" display="т.3 Основные показатели развития коммерческой организации на очередной год"/>
    <hyperlink ref="L11" location="Цены!A1" display="т.4 Прогнозируемые цены на продукцию"/>
    <hyperlink ref="L12" location="'Программа производства'!A1" display="т.5 Программа производства продукции"/>
    <hyperlink ref="L13" location="'Программа реализации'!A1" display="т.6 Программа реализации продукции"/>
    <hyperlink ref="L14" location="'Расчет материальных затрат'!A1" display="т.7 Расчет материальных затрат"/>
    <hyperlink ref="L15" location="'Расчет трудовых ресурсов'!A1" display="т.8 Расчет потребности в трудовых ресурсах и расходов на оплату труда работников"/>
    <hyperlink ref="L16" location="амортизация!A1" display="т.9 Расчет амортизационных отчислений"/>
    <hyperlink ref="L17" location="'затраты на реализацию'!A1" display="т.10 Расчет затрат на реализацию продукции"/>
    <hyperlink ref="L18" location="'Расчет прибыли'!A1" display="'Расчет прибыли'!A1"/>
    <hyperlink ref="L19" location="'Расчет потока денежных средств'!A1" display="т.12 Расчет потока денежных средств по организации"/>
    <hyperlink ref="L20" location="'Проектно-балансовая ведомость'!A1" display="т.13 Проектно-балансовая ведомость по организации"/>
    <hyperlink ref="L21" location="'Инвестиции и финансирование'!A1" display="т.14 Инвестиции в основной капитал и источники финансирования"/>
    <hyperlink ref="L22" location="'Перечень инв. проектов'!A1" display="т.15 Перечень инвестиционных проектов и источники их финансирования"/>
    <hyperlink ref="L23" location="'Кредиторская задолженность'!A1" display="т.16 Просроченная кредиторская задолженность, подлежащая реструктуризации в очередном году"/>
    <hyperlink ref="L3" location="РЕКОМЕНДАЦИИ!A1" display="РЕКОМЕНДАЦИИ по разработке бизнес-планов развития коммерческих организаций на год "/>
  </hyperlinks>
  <printOptions/>
  <pageMargins left="0.7" right="0.7" top="0.75" bottom="0.75" header="0.3" footer="0.3"/>
  <pageSetup horizontalDpi="600" verticalDpi="600" orientation="portrait" paperSize="9" scale="73" r:id="rId3"/>
  <headerFooter>
    <oddFooter>&amp;L&amp;"Tahoma,обычный"&amp;6© ИПС ЭКСПЕРТ&amp;C&amp;"Tahoma,обычный"&amp;6(017) 354 78 92, 354 78 76&amp;R&amp;"Tahoma,обычный"&amp;6www.expert.by</oddFooter>
  </headerFooter>
  <legacyDrawing r:id="rId2"/>
</worksheet>
</file>

<file path=xl/worksheets/sheet16.xml><?xml version="1.0" encoding="utf-8"?>
<worksheet xmlns="http://schemas.openxmlformats.org/spreadsheetml/2006/main" xmlns:r="http://schemas.openxmlformats.org/officeDocument/2006/relationships">
  <sheetPr>
    <tabColor theme="3" tint="0.5999900102615356"/>
    <pageSetUpPr fitToPage="1"/>
  </sheetPr>
  <dimension ref="B1:AP51"/>
  <sheetViews>
    <sheetView zoomScalePageLayoutView="0" workbookViewId="0" topLeftCell="A1">
      <selection activeCell="A1" sqref="A1"/>
    </sheetView>
  </sheetViews>
  <sheetFormatPr defaultColWidth="2.75390625" defaultRowHeight="12" customHeight="1"/>
  <cols>
    <col min="1" max="1" width="2.75390625" style="1" customWidth="1"/>
    <col min="2" max="2" width="3.25390625" style="1" customWidth="1"/>
    <col min="3" max="3" width="5.625" style="5" customWidth="1"/>
    <col min="4" max="4" width="48.25390625" style="22" customWidth="1"/>
    <col min="5" max="5" width="13.875" style="22" customWidth="1"/>
    <col min="6" max="6" width="15.625" style="22" customWidth="1"/>
    <col min="7" max="7" width="11.00390625" style="1" customWidth="1"/>
    <col min="8" max="8" width="10.125" style="1" customWidth="1"/>
    <col min="9" max="9" width="10.625" style="1" customWidth="1"/>
    <col min="10" max="10" width="10.125" style="1" customWidth="1"/>
    <col min="11" max="11" width="3.00390625" style="1" customWidth="1"/>
    <col min="12" max="12" width="2.75390625" style="1" customWidth="1"/>
    <col min="13" max="13" width="108.375" style="97" bestFit="1" customWidth="1"/>
    <col min="14" max="17" width="4.125" style="1" bestFit="1" customWidth="1"/>
    <col min="18" max="18" width="5.00390625" style="1" bestFit="1" customWidth="1"/>
    <col min="19" max="19" width="4.125" style="1" bestFit="1" customWidth="1"/>
    <col min="20" max="30" width="11.75390625" style="1" customWidth="1"/>
    <col min="31" max="37" width="4.75390625" style="1" customWidth="1"/>
    <col min="38" max="16384" width="2.75390625" style="1" customWidth="1"/>
  </cols>
  <sheetData>
    <row r="1" spans="2:14" ht="15" customHeight="1" thickBot="1">
      <c r="B1" s="9"/>
      <c r="C1" s="38" t="s">
        <v>565</v>
      </c>
      <c r="D1" s="9"/>
      <c r="E1" s="9"/>
      <c r="F1" s="9"/>
      <c r="G1" s="9"/>
      <c r="H1" s="9"/>
      <c r="I1" s="9"/>
      <c r="J1" s="9"/>
      <c r="K1" s="8"/>
      <c r="L1" s="9"/>
      <c r="N1" s="9"/>
    </row>
    <row r="2" spans="2:42" ht="12.75">
      <c r="B2" s="104"/>
      <c r="C2" s="105"/>
      <c r="D2" s="106"/>
      <c r="E2" s="106"/>
      <c r="F2" s="106"/>
      <c r="G2" s="107"/>
      <c r="H2" s="107"/>
      <c r="I2" s="107"/>
      <c r="J2" s="107"/>
      <c r="K2" s="108"/>
      <c r="S2" s="3"/>
      <c r="T2" s="3"/>
      <c r="U2" s="3"/>
      <c r="V2" s="3"/>
      <c r="W2" s="3"/>
      <c r="X2" s="3"/>
      <c r="Y2" s="3"/>
      <c r="Z2" s="3"/>
      <c r="AA2" s="3"/>
      <c r="AB2" s="3"/>
      <c r="AC2" s="3"/>
      <c r="AD2" s="3"/>
      <c r="AE2" s="3"/>
      <c r="AF2" s="3"/>
      <c r="AG2" s="3"/>
      <c r="AH2" s="3"/>
      <c r="AI2" s="3"/>
      <c r="AJ2" s="3"/>
      <c r="AK2" s="3"/>
      <c r="AL2" s="3"/>
      <c r="AM2" s="3"/>
      <c r="AN2" s="3"/>
      <c r="AO2" s="3"/>
      <c r="AP2" s="3"/>
    </row>
    <row r="3" spans="2:42" ht="12.75">
      <c r="B3" s="109"/>
      <c r="C3" s="2"/>
      <c r="D3" s="20"/>
      <c r="E3" s="20"/>
      <c r="F3" s="20"/>
      <c r="G3" s="4"/>
      <c r="H3" s="4"/>
      <c r="I3" s="4"/>
      <c r="J3" s="126" t="s">
        <v>287</v>
      </c>
      <c r="K3" s="110"/>
      <c r="M3" s="36" t="s">
        <v>534</v>
      </c>
      <c r="S3" s="3"/>
      <c r="T3" s="3"/>
      <c r="U3" s="3"/>
      <c r="V3" s="3"/>
      <c r="W3" s="3"/>
      <c r="X3" s="3"/>
      <c r="Y3" s="3"/>
      <c r="Z3" s="3"/>
      <c r="AA3" s="3"/>
      <c r="AB3" s="3"/>
      <c r="AC3" s="3"/>
      <c r="AD3" s="3"/>
      <c r="AE3" s="3"/>
      <c r="AF3" s="3"/>
      <c r="AG3" s="3"/>
      <c r="AH3" s="3"/>
      <c r="AI3" s="3"/>
      <c r="AJ3" s="3"/>
      <c r="AK3" s="3"/>
      <c r="AL3" s="3"/>
      <c r="AM3" s="3"/>
      <c r="AN3" s="3"/>
      <c r="AO3" s="3"/>
      <c r="AP3" s="3"/>
    </row>
    <row r="4" spans="2:42" ht="18">
      <c r="B4" s="111"/>
      <c r="C4" s="182" t="s">
        <v>675</v>
      </c>
      <c r="D4" s="182"/>
      <c r="E4" s="182"/>
      <c r="F4" s="182"/>
      <c r="G4" s="182"/>
      <c r="H4" s="182"/>
      <c r="I4" s="182"/>
      <c r="J4" s="182"/>
      <c r="K4" s="112"/>
      <c r="S4" s="3"/>
      <c r="T4" s="3"/>
      <c r="U4" s="3"/>
      <c r="V4" s="3"/>
      <c r="W4" s="3"/>
      <c r="X4" s="3"/>
      <c r="Y4" s="3"/>
      <c r="Z4" s="3"/>
      <c r="AA4" s="3"/>
      <c r="AB4" s="3"/>
      <c r="AC4" s="3"/>
      <c r="AD4" s="3"/>
      <c r="AE4" s="3"/>
      <c r="AF4" s="3"/>
      <c r="AG4" s="3"/>
      <c r="AH4" s="3"/>
      <c r="AI4" s="3"/>
      <c r="AJ4" s="3"/>
      <c r="AK4" s="3"/>
      <c r="AL4" s="3"/>
      <c r="AM4" s="3"/>
      <c r="AN4" s="3"/>
      <c r="AO4" s="3"/>
      <c r="AP4" s="3"/>
    </row>
    <row r="5" spans="2:42" ht="16.5" customHeight="1">
      <c r="B5" s="111"/>
      <c r="C5" s="39"/>
      <c r="D5" s="39"/>
      <c r="E5" s="39"/>
      <c r="F5" s="39"/>
      <c r="G5" s="39"/>
      <c r="H5" s="39"/>
      <c r="I5" s="214" t="s">
        <v>707</v>
      </c>
      <c r="J5" s="214"/>
      <c r="K5" s="112"/>
      <c r="M5" s="36" t="s">
        <v>515</v>
      </c>
      <c r="S5" s="3"/>
      <c r="T5" s="3"/>
      <c r="U5" s="3"/>
      <c r="V5" s="3"/>
      <c r="W5" s="3"/>
      <c r="X5" s="3"/>
      <c r="Y5" s="3"/>
      <c r="Z5" s="3"/>
      <c r="AA5" s="3"/>
      <c r="AB5" s="3"/>
      <c r="AC5" s="3"/>
      <c r="AD5" s="3"/>
      <c r="AE5" s="3"/>
      <c r="AF5" s="3"/>
      <c r="AG5" s="3"/>
      <c r="AH5" s="3"/>
      <c r="AI5" s="3"/>
      <c r="AJ5" s="3"/>
      <c r="AK5" s="3"/>
      <c r="AL5" s="3"/>
      <c r="AM5" s="3"/>
      <c r="AN5" s="3"/>
      <c r="AO5" s="3"/>
      <c r="AP5" s="3"/>
    </row>
    <row r="6" spans="2:42" ht="14.25">
      <c r="B6" s="114"/>
      <c r="C6" s="208" t="s">
        <v>542</v>
      </c>
      <c r="D6" s="212" t="s">
        <v>538</v>
      </c>
      <c r="E6" s="230" t="s">
        <v>318</v>
      </c>
      <c r="F6" s="230" t="s">
        <v>319</v>
      </c>
      <c r="G6" s="222" t="s">
        <v>320</v>
      </c>
      <c r="H6" s="234"/>
      <c r="I6" s="234"/>
      <c r="J6" s="223"/>
      <c r="K6" s="112"/>
      <c r="M6" s="36" t="s">
        <v>516</v>
      </c>
      <c r="S6" s="3"/>
      <c r="T6" s="3"/>
      <c r="U6" s="3"/>
      <c r="V6" s="3"/>
      <c r="W6" s="3"/>
      <c r="X6" s="3"/>
      <c r="Y6" s="3"/>
      <c r="Z6" s="3"/>
      <c r="AA6" s="3"/>
      <c r="AB6" s="3"/>
      <c r="AC6" s="3"/>
      <c r="AD6" s="3"/>
      <c r="AE6" s="3"/>
      <c r="AF6" s="3"/>
      <c r="AG6" s="3"/>
      <c r="AH6" s="3"/>
      <c r="AI6" s="3"/>
      <c r="AJ6" s="3"/>
      <c r="AK6" s="3"/>
      <c r="AL6" s="3"/>
      <c r="AM6" s="3"/>
      <c r="AN6" s="3"/>
      <c r="AO6" s="3"/>
      <c r="AP6" s="3"/>
    </row>
    <row r="7" spans="2:42" ht="14.25">
      <c r="B7" s="114"/>
      <c r="C7" s="211"/>
      <c r="D7" s="213"/>
      <c r="E7" s="264"/>
      <c r="F7" s="264"/>
      <c r="G7" s="137" t="s">
        <v>164</v>
      </c>
      <c r="H7" s="137" t="s">
        <v>656</v>
      </c>
      <c r="I7" s="137" t="s">
        <v>657</v>
      </c>
      <c r="J7" s="137" t="s">
        <v>658</v>
      </c>
      <c r="K7" s="112"/>
      <c r="M7" s="36" t="s">
        <v>517</v>
      </c>
      <c r="S7" s="3"/>
      <c r="T7" s="3"/>
      <c r="U7" s="3"/>
      <c r="V7" s="3"/>
      <c r="W7" s="3"/>
      <c r="X7" s="3"/>
      <c r="Y7" s="3"/>
      <c r="Z7" s="3"/>
      <c r="AA7" s="3"/>
      <c r="AB7" s="3"/>
      <c r="AC7" s="3"/>
      <c r="AD7" s="3"/>
      <c r="AE7" s="3"/>
      <c r="AF7" s="3"/>
      <c r="AG7" s="3"/>
      <c r="AH7" s="3"/>
      <c r="AI7" s="3"/>
      <c r="AJ7" s="3"/>
      <c r="AK7" s="3"/>
      <c r="AL7" s="3"/>
      <c r="AM7" s="3"/>
      <c r="AN7" s="3"/>
      <c r="AO7" s="3"/>
      <c r="AP7" s="3"/>
    </row>
    <row r="8" spans="2:13" ht="12.75">
      <c r="B8" s="115"/>
      <c r="C8" s="24"/>
      <c r="D8" s="62" t="s">
        <v>670</v>
      </c>
      <c r="E8" s="50"/>
      <c r="F8" s="50"/>
      <c r="G8" s="50"/>
      <c r="H8" s="50"/>
      <c r="I8" s="50"/>
      <c r="J8" s="50"/>
      <c r="K8" s="110"/>
      <c r="M8" s="36" t="s">
        <v>519</v>
      </c>
    </row>
    <row r="9" spans="2:38" s="18" customFormat="1" ht="12.75">
      <c r="B9" s="116"/>
      <c r="C9" s="217" t="s">
        <v>655</v>
      </c>
      <c r="D9" s="30" t="s">
        <v>674</v>
      </c>
      <c r="E9" s="50"/>
      <c r="F9" s="50"/>
      <c r="G9" s="50"/>
      <c r="H9" s="50"/>
      <c r="I9" s="50"/>
      <c r="J9" s="50"/>
      <c r="K9" s="117"/>
      <c r="M9" s="36" t="s">
        <v>520</v>
      </c>
      <c r="S9" s="57"/>
      <c r="T9" s="57"/>
      <c r="U9" s="57"/>
      <c r="V9" s="57"/>
      <c r="W9" s="57"/>
      <c r="X9" s="57"/>
      <c r="Y9" s="57"/>
      <c r="Z9" s="57"/>
      <c r="AA9" s="57"/>
      <c r="AB9" s="57"/>
      <c r="AC9" s="57"/>
      <c r="AD9" s="57"/>
      <c r="AE9" s="57"/>
      <c r="AF9" s="57"/>
      <c r="AG9" s="57"/>
      <c r="AH9" s="57"/>
      <c r="AI9" s="57"/>
      <c r="AJ9" s="57"/>
      <c r="AK9" s="57"/>
      <c r="AL9" s="57"/>
    </row>
    <row r="10" spans="2:27" ht="12.75">
      <c r="B10" s="115"/>
      <c r="C10" s="217"/>
      <c r="D10" s="30" t="s">
        <v>671</v>
      </c>
      <c r="E10" s="51">
        <v>4.067159999999999</v>
      </c>
      <c r="F10" s="51">
        <v>5.73084</v>
      </c>
      <c r="G10" s="51">
        <v>6.303923999999999</v>
      </c>
      <c r="H10" s="51">
        <v>6.9343164</v>
      </c>
      <c r="I10" s="51">
        <v>7.62774804</v>
      </c>
      <c r="J10" s="51">
        <v>8.390522844000001</v>
      </c>
      <c r="K10" s="110"/>
      <c r="M10" s="36" t="s">
        <v>518</v>
      </c>
      <c r="N10" s="52"/>
      <c r="O10" s="52"/>
      <c r="P10" s="52"/>
      <c r="Q10" s="52"/>
      <c r="R10" s="52"/>
      <c r="S10" s="52"/>
      <c r="T10" s="57"/>
      <c r="U10" s="57"/>
      <c r="V10" s="57"/>
      <c r="W10" s="57"/>
      <c r="X10" s="57"/>
      <c r="Y10" s="57"/>
      <c r="Z10" s="57"/>
      <c r="AA10" s="57"/>
    </row>
    <row r="11" spans="2:27" ht="12.75">
      <c r="B11" s="115"/>
      <c r="C11" s="215" t="s">
        <v>656</v>
      </c>
      <c r="D11" s="30" t="s">
        <v>654</v>
      </c>
      <c r="E11" s="50"/>
      <c r="F11" s="50"/>
      <c r="G11" s="50"/>
      <c r="H11" s="50"/>
      <c r="I11" s="50"/>
      <c r="J11" s="50"/>
      <c r="K11" s="110"/>
      <c r="M11" s="36" t="s">
        <v>521</v>
      </c>
      <c r="N11" s="52"/>
      <c r="O11" s="52"/>
      <c r="P11" s="52"/>
      <c r="Q11" s="52"/>
      <c r="R11" s="52"/>
      <c r="S11" s="52"/>
      <c r="T11" s="57"/>
      <c r="U11" s="57"/>
      <c r="V11" s="57"/>
      <c r="W11" s="57"/>
      <c r="X11" s="57"/>
      <c r="Y11" s="57"/>
      <c r="Z11" s="57"/>
      <c r="AA11" s="57"/>
    </row>
    <row r="12" spans="2:27" s="3" customFormat="1" ht="14.25">
      <c r="B12" s="114"/>
      <c r="C12" s="216"/>
      <c r="D12" s="31" t="s">
        <v>731</v>
      </c>
      <c r="E12" s="50">
        <f aca="true" t="shared" si="0" ref="E12:J12">E13+E14+E15+E16+E17</f>
        <v>27.20617</v>
      </c>
      <c r="F12" s="50">
        <f t="shared" si="0"/>
        <v>41.402659</v>
      </c>
      <c r="G12" s="50">
        <f t="shared" si="0"/>
        <v>56.94014083333334</v>
      </c>
      <c r="H12" s="50">
        <f t="shared" si="0"/>
        <v>60.07984458333333</v>
      </c>
      <c r="I12" s="50">
        <f t="shared" si="0"/>
        <v>65.76709826666666</v>
      </c>
      <c r="J12" s="50">
        <f t="shared" si="0"/>
        <v>69.99948056666668</v>
      </c>
      <c r="K12" s="118"/>
      <c r="M12" s="36" t="s">
        <v>522</v>
      </c>
      <c r="N12" s="52"/>
      <c r="O12" s="52"/>
      <c r="P12" s="52"/>
      <c r="Q12" s="52"/>
      <c r="R12" s="52"/>
      <c r="S12" s="52"/>
      <c r="T12" s="57"/>
      <c r="U12" s="57"/>
      <c r="V12" s="57"/>
      <c r="W12" s="57"/>
      <c r="X12" s="57"/>
      <c r="Y12" s="57"/>
      <c r="Z12" s="57"/>
      <c r="AA12" s="57"/>
    </row>
    <row r="13" spans="2:27" s="7" customFormat="1" ht="12.75">
      <c r="B13" s="115"/>
      <c r="C13" s="216"/>
      <c r="D13" s="32" t="s">
        <v>321</v>
      </c>
      <c r="E13" s="51">
        <v>4.58068</v>
      </c>
      <c r="F13" s="51">
        <v>11.45833</v>
      </c>
      <c r="G13" s="51">
        <v>10.64297</v>
      </c>
      <c r="H13" s="51">
        <v>10.65415</v>
      </c>
      <c r="I13" s="51">
        <v>10.9603</v>
      </c>
      <c r="J13" s="51">
        <v>10.827310000000002</v>
      </c>
      <c r="K13" s="110"/>
      <c r="M13" s="36" t="s">
        <v>523</v>
      </c>
      <c r="N13" s="52"/>
      <c r="O13" s="52"/>
      <c r="P13" s="52"/>
      <c r="Q13" s="52"/>
      <c r="R13" s="52"/>
      <c r="S13" s="52"/>
      <c r="T13" s="57"/>
      <c r="U13" s="57"/>
      <c r="V13" s="57"/>
      <c r="W13" s="57"/>
      <c r="X13" s="57"/>
      <c r="Y13" s="57"/>
      <c r="Z13" s="57"/>
      <c r="AA13" s="57"/>
    </row>
    <row r="14" spans="2:27" s="18" customFormat="1" ht="12.75">
      <c r="B14" s="116"/>
      <c r="C14" s="216"/>
      <c r="D14" s="32" t="s">
        <v>288</v>
      </c>
      <c r="E14" s="51">
        <v>1.6121640000000004</v>
      </c>
      <c r="F14" s="51">
        <v>1.2251070000000002</v>
      </c>
      <c r="G14" s="51">
        <v>3.1806279166666673</v>
      </c>
      <c r="H14" s="51">
        <v>3.2850295833333334</v>
      </c>
      <c r="I14" s="51">
        <v>3.5094056000000005</v>
      </c>
      <c r="J14" s="51">
        <v>3.6318916333333338</v>
      </c>
      <c r="K14" s="117"/>
      <c r="M14" s="36" t="s">
        <v>524</v>
      </c>
      <c r="N14" s="52"/>
      <c r="O14" s="52"/>
      <c r="P14" s="52"/>
      <c r="Q14" s="52"/>
      <c r="R14" s="52"/>
      <c r="S14" s="52"/>
      <c r="T14" s="57"/>
      <c r="U14" s="57"/>
      <c r="V14" s="57"/>
      <c r="W14" s="57"/>
      <c r="X14" s="57"/>
      <c r="Y14" s="57"/>
      <c r="Z14" s="57"/>
      <c r="AA14" s="57"/>
    </row>
    <row r="15" spans="2:27" ht="12.75">
      <c r="B15" s="115"/>
      <c r="C15" s="216"/>
      <c r="D15" s="32" t="s">
        <v>289</v>
      </c>
      <c r="E15" s="51">
        <v>21.013326</v>
      </c>
      <c r="F15" s="51">
        <v>28.719222</v>
      </c>
      <c r="G15" s="51">
        <v>41.75341666666667</v>
      </c>
      <c r="H15" s="51">
        <v>44.11910833333333</v>
      </c>
      <c r="I15" s="51">
        <v>48.372887999999996</v>
      </c>
      <c r="J15" s="51">
        <v>51.57821533333333</v>
      </c>
      <c r="K15" s="110"/>
      <c r="M15" s="36" t="s">
        <v>525</v>
      </c>
      <c r="N15" s="52"/>
      <c r="O15" s="52"/>
      <c r="P15" s="52"/>
      <c r="Q15" s="52"/>
      <c r="R15" s="52"/>
      <c r="S15" s="52"/>
      <c r="T15" s="57"/>
      <c r="U15" s="57"/>
      <c r="V15" s="57"/>
      <c r="W15" s="57"/>
      <c r="X15" s="57"/>
      <c r="Y15" s="57"/>
      <c r="Z15" s="57"/>
      <c r="AA15" s="57"/>
    </row>
    <row r="16" spans="2:27" ht="12.75">
      <c r="B16" s="115"/>
      <c r="C16" s="216"/>
      <c r="D16" s="32" t="s">
        <v>290</v>
      </c>
      <c r="E16" s="51">
        <v>0</v>
      </c>
      <c r="F16" s="51">
        <v>0</v>
      </c>
      <c r="G16" s="51">
        <v>1.36312625</v>
      </c>
      <c r="H16" s="51">
        <v>2.0215566666666667</v>
      </c>
      <c r="I16" s="51">
        <v>2.924504666666667</v>
      </c>
      <c r="J16" s="51">
        <v>3.962063600000001</v>
      </c>
      <c r="K16" s="110"/>
      <c r="M16" s="36" t="s">
        <v>526</v>
      </c>
      <c r="N16" s="52"/>
      <c r="O16" s="52"/>
      <c r="P16" s="52"/>
      <c r="Q16" s="52"/>
      <c r="R16" s="52"/>
      <c r="S16" s="52"/>
      <c r="T16" s="57"/>
      <c r="U16" s="57"/>
      <c r="V16" s="57"/>
      <c r="W16" s="57"/>
      <c r="X16" s="57"/>
      <c r="Y16" s="57"/>
      <c r="Z16" s="57"/>
      <c r="AA16" s="57"/>
    </row>
    <row r="17" spans="2:27" s="3" customFormat="1" ht="14.25">
      <c r="B17" s="114"/>
      <c r="C17" s="216"/>
      <c r="D17" s="32" t="s">
        <v>291</v>
      </c>
      <c r="E17" s="51">
        <v>0</v>
      </c>
      <c r="F17" s="51">
        <v>0</v>
      </c>
      <c r="G17" s="51">
        <v>0</v>
      </c>
      <c r="H17" s="51">
        <v>0</v>
      </c>
      <c r="I17" s="51">
        <v>0</v>
      </c>
      <c r="J17" s="51">
        <v>0</v>
      </c>
      <c r="K17" s="118"/>
      <c r="M17" s="36" t="s">
        <v>527</v>
      </c>
      <c r="N17" s="52"/>
      <c r="O17" s="52"/>
      <c r="P17" s="52"/>
      <c r="Q17" s="52"/>
      <c r="R17" s="52"/>
      <c r="S17" s="52"/>
      <c r="T17" s="57"/>
      <c r="U17" s="57"/>
      <c r="V17" s="57"/>
      <c r="W17" s="57"/>
      <c r="X17" s="57"/>
      <c r="Y17" s="57"/>
      <c r="Z17" s="57"/>
      <c r="AA17" s="57"/>
    </row>
    <row r="18" spans="2:27" s="3" customFormat="1" ht="25.5">
      <c r="B18" s="115"/>
      <c r="C18" s="216"/>
      <c r="D18" s="31" t="s">
        <v>292</v>
      </c>
      <c r="E18" s="51">
        <v>1.1740799999999998</v>
      </c>
      <c r="F18" s="51">
        <v>0.2376</v>
      </c>
      <c r="G18" s="51">
        <v>0.216</v>
      </c>
      <c r="H18" s="51">
        <v>0.21</v>
      </c>
      <c r="I18" s="51">
        <v>0.20400000000000001</v>
      </c>
      <c r="J18" s="51">
        <v>0.198</v>
      </c>
      <c r="K18" s="119"/>
      <c r="M18" s="166" t="s">
        <v>528</v>
      </c>
      <c r="N18" s="52"/>
      <c r="O18" s="52"/>
      <c r="P18" s="52"/>
      <c r="Q18" s="52"/>
      <c r="R18" s="52"/>
      <c r="S18" s="52"/>
      <c r="T18" s="57"/>
      <c r="U18" s="57"/>
      <c r="V18" s="57"/>
      <c r="W18" s="57"/>
      <c r="X18" s="57"/>
      <c r="Y18" s="57"/>
      <c r="Z18" s="57"/>
      <c r="AA18" s="57"/>
    </row>
    <row r="19" spans="2:27" s="7" customFormat="1" ht="12.75">
      <c r="B19" s="115"/>
      <c r="C19" s="216"/>
      <c r="D19" s="31" t="s">
        <v>293</v>
      </c>
      <c r="E19" s="51">
        <v>2.9003799999999997</v>
      </c>
      <c r="F19" s="51">
        <v>4.84302</v>
      </c>
      <c r="G19" s="51">
        <v>10.888636111111111</v>
      </c>
      <c r="H19" s="51">
        <v>11.473699999999997</v>
      </c>
      <c r="I19" s="51">
        <v>11.803406222222224</v>
      </c>
      <c r="J19" s="51">
        <v>12.492993333333335</v>
      </c>
      <c r="K19" s="110"/>
      <c r="M19" s="36" t="s">
        <v>529</v>
      </c>
      <c r="N19" s="52"/>
      <c r="O19" s="52"/>
      <c r="P19" s="52"/>
      <c r="Q19" s="52"/>
      <c r="R19" s="52"/>
      <c r="S19" s="52"/>
      <c r="T19" s="57"/>
      <c r="U19" s="57"/>
      <c r="V19" s="57"/>
      <c r="W19" s="57"/>
      <c r="X19" s="57"/>
      <c r="Y19" s="57"/>
      <c r="Z19" s="57"/>
      <c r="AA19" s="57"/>
    </row>
    <row r="20" spans="2:27" ht="12.75">
      <c r="B20" s="115"/>
      <c r="C20" s="216"/>
      <c r="D20" s="32" t="s">
        <v>294</v>
      </c>
      <c r="E20" s="51">
        <v>13.916543999999998</v>
      </c>
      <c r="F20" s="51">
        <v>10.431263999999999</v>
      </c>
      <c r="G20" s="51">
        <v>11.52</v>
      </c>
      <c r="H20" s="51">
        <v>12.48</v>
      </c>
      <c r="I20" s="51">
        <v>13.44</v>
      </c>
      <c r="J20" s="51">
        <v>14.399999999999999</v>
      </c>
      <c r="K20" s="110"/>
      <c r="M20" s="36" t="s">
        <v>530</v>
      </c>
      <c r="N20" s="52"/>
      <c r="O20" s="52"/>
      <c r="P20" s="52"/>
      <c r="Q20" s="52"/>
      <c r="R20" s="52"/>
      <c r="S20" s="52"/>
      <c r="T20" s="57"/>
      <c r="U20" s="57"/>
      <c r="V20" s="57"/>
      <c r="W20" s="57"/>
      <c r="X20" s="57"/>
      <c r="Y20" s="57"/>
      <c r="Z20" s="57"/>
      <c r="AA20" s="57"/>
    </row>
    <row r="21" spans="2:27" ht="12.75">
      <c r="B21" s="115"/>
      <c r="C21" s="216"/>
      <c r="D21" s="32" t="s">
        <v>295</v>
      </c>
      <c r="E21" s="51">
        <v>0</v>
      </c>
      <c r="F21" s="51">
        <v>0</v>
      </c>
      <c r="G21" s="51">
        <v>0</v>
      </c>
      <c r="H21" s="51">
        <v>0</v>
      </c>
      <c r="I21" s="51">
        <v>0</v>
      </c>
      <c r="J21" s="51">
        <v>0</v>
      </c>
      <c r="K21" s="110"/>
      <c r="M21" s="36" t="s">
        <v>531</v>
      </c>
      <c r="N21" s="52"/>
      <c r="O21" s="52"/>
      <c r="P21" s="52"/>
      <c r="Q21" s="52"/>
      <c r="R21" s="52"/>
      <c r="S21" s="52"/>
      <c r="T21" s="57"/>
      <c r="U21" s="57"/>
      <c r="V21" s="57"/>
      <c r="W21" s="57"/>
      <c r="X21" s="57"/>
      <c r="Y21" s="57"/>
      <c r="Z21" s="57"/>
      <c r="AA21" s="57"/>
    </row>
    <row r="22" spans="2:27" ht="12.75">
      <c r="B22" s="115"/>
      <c r="C22" s="216"/>
      <c r="D22" s="31" t="s">
        <v>296</v>
      </c>
      <c r="E22" s="51">
        <v>2.24652</v>
      </c>
      <c r="F22" s="51">
        <v>0.70992</v>
      </c>
      <c r="G22" s="51">
        <v>0.72</v>
      </c>
      <c r="H22" s="51">
        <v>0.78</v>
      </c>
      <c r="I22" s="51">
        <v>0.84</v>
      </c>
      <c r="J22" s="51">
        <v>0.8999999999999999</v>
      </c>
      <c r="K22" s="110"/>
      <c r="M22" s="36" t="s">
        <v>532</v>
      </c>
      <c r="N22" s="52"/>
      <c r="O22" s="52"/>
      <c r="P22" s="52"/>
      <c r="Q22" s="52"/>
      <c r="R22" s="52"/>
      <c r="S22" s="52"/>
      <c r="T22" s="57"/>
      <c r="U22" s="57"/>
      <c r="V22" s="57"/>
      <c r="W22" s="57"/>
      <c r="X22" s="57"/>
      <c r="Y22" s="57"/>
      <c r="Z22" s="57"/>
      <c r="AA22" s="57"/>
    </row>
    <row r="23" spans="2:27" s="3" customFormat="1" ht="14.25">
      <c r="B23" s="114"/>
      <c r="C23" s="216"/>
      <c r="D23" s="30" t="s">
        <v>297</v>
      </c>
      <c r="E23" s="50">
        <f aca="true" t="shared" si="1" ref="E23:J23">E12+E18+E19+E20+E21+E22</f>
        <v>47.443693999999994</v>
      </c>
      <c r="F23" s="50">
        <f t="shared" si="1"/>
        <v>57.624463</v>
      </c>
      <c r="G23" s="50">
        <f t="shared" si="1"/>
        <v>80.28477694444445</v>
      </c>
      <c r="H23" s="50">
        <f t="shared" si="1"/>
        <v>85.02354458333333</v>
      </c>
      <c r="I23" s="50">
        <f t="shared" si="1"/>
        <v>92.05450448888888</v>
      </c>
      <c r="J23" s="50">
        <f t="shared" si="1"/>
        <v>97.99047390000001</v>
      </c>
      <c r="K23" s="118"/>
      <c r="M23" s="36" t="s">
        <v>533</v>
      </c>
      <c r="N23" s="52"/>
      <c r="O23" s="52"/>
      <c r="P23" s="52"/>
      <c r="Q23" s="52"/>
      <c r="R23" s="52"/>
      <c r="S23" s="52"/>
      <c r="T23" s="57"/>
      <c r="U23" s="57"/>
      <c r="V23" s="57"/>
      <c r="W23" s="57"/>
      <c r="X23" s="57"/>
      <c r="Y23" s="57"/>
      <c r="Z23" s="57"/>
      <c r="AA23" s="57"/>
    </row>
    <row r="24" spans="2:27" s="3" customFormat="1" ht="12.75">
      <c r="B24" s="115"/>
      <c r="C24" s="142"/>
      <c r="D24" s="30" t="s">
        <v>298</v>
      </c>
      <c r="E24" s="50">
        <f aca="true" t="shared" si="2" ref="E24:J24">E10+E23</f>
        <v>51.510853999999995</v>
      </c>
      <c r="F24" s="50">
        <f t="shared" si="2"/>
        <v>63.355303</v>
      </c>
      <c r="G24" s="50">
        <f t="shared" si="2"/>
        <v>86.58870094444444</v>
      </c>
      <c r="H24" s="50">
        <f t="shared" si="2"/>
        <v>91.95786098333333</v>
      </c>
      <c r="I24" s="50">
        <f t="shared" si="2"/>
        <v>99.68225252888888</v>
      </c>
      <c r="J24" s="50">
        <f t="shared" si="2"/>
        <v>106.38099674400002</v>
      </c>
      <c r="K24" s="119"/>
      <c r="M24" s="36"/>
      <c r="N24" s="52"/>
      <c r="O24" s="52"/>
      <c r="P24" s="52"/>
      <c r="Q24" s="52"/>
      <c r="R24" s="52"/>
      <c r="S24" s="52"/>
      <c r="T24" s="57"/>
      <c r="U24" s="57"/>
      <c r="V24" s="57"/>
      <c r="W24" s="57"/>
      <c r="X24" s="57"/>
      <c r="Y24" s="57"/>
      <c r="Z24" s="57"/>
      <c r="AA24" s="57"/>
    </row>
    <row r="25" spans="2:27" s="18" customFormat="1" ht="12.75">
      <c r="B25" s="116"/>
      <c r="C25" s="61"/>
      <c r="D25" s="62" t="s">
        <v>672</v>
      </c>
      <c r="E25" s="50"/>
      <c r="F25" s="50"/>
      <c r="G25" s="50"/>
      <c r="H25" s="50"/>
      <c r="I25" s="50"/>
      <c r="J25" s="50"/>
      <c r="K25" s="117"/>
      <c r="M25" s="36"/>
      <c r="N25" s="52"/>
      <c r="O25" s="52"/>
      <c r="P25" s="52"/>
      <c r="Q25" s="52"/>
      <c r="R25" s="52"/>
      <c r="S25" s="52"/>
      <c r="T25" s="57"/>
      <c r="U25" s="57"/>
      <c r="V25" s="57"/>
      <c r="W25" s="57"/>
      <c r="X25" s="57"/>
      <c r="Y25" s="57"/>
      <c r="Z25" s="57"/>
      <c r="AA25" s="57"/>
    </row>
    <row r="26" spans="2:27" ht="12.75">
      <c r="B26" s="115"/>
      <c r="C26" s="261" t="s">
        <v>657</v>
      </c>
      <c r="D26" s="30" t="s">
        <v>299</v>
      </c>
      <c r="E26" s="50"/>
      <c r="F26" s="50"/>
      <c r="G26" s="50"/>
      <c r="H26" s="50"/>
      <c r="I26" s="50"/>
      <c r="J26" s="50"/>
      <c r="K26" s="110"/>
      <c r="M26" s="36"/>
      <c r="N26" s="52"/>
      <c r="O26" s="52"/>
      <c r="P26" s="52"/>
      <c r="Q26" s="52"/>
      <c r="R26" s="52"/>
      <c r="S26" s="52"/>
      <c r="T26" s="57"/>
      <c r="U26" s="57"/>
      <c r="V26" s="57"/>
      <c r="W26" s="57"/>
      <c r="X26" s="57"/>
      <c r="Y26" s="57"/>
      <c r="Z26" s="57"/>
      <c r="AA26" s="57"/>
    </row>
    <row r="27" spans="2:27" ht="12.75">
      <c r="B27" s="115"/>
      <c r="C27" s="262"/>
      <c r="D27" s="31" t="s">
        <v>300</v>
      </c>
      <c r="E27" s="51">
        <v>30</v>
      </c>
      <c r="F27" s="51">
        <v>30</v>
      </c>
      <c r="G27" s="51">
        <v>33</v>
      </c>
      <c r="H27" s="51">
        <v>36.300000000000004</v>
      </c>
      <c r="I27" s="51">
        <v>39.930000000000014</v>
      </c>
      <c r="J27" s="51">
        <v>43.923000000000016</v>
      </c>
      <c r="K27" s="110"/>
      <c r="M27" s="36"/>
      <c r="N27" s="52"/>
      <c r="O27" s="52"/>
      <c r="P27" s="52"/>
      <c r="Q27" s="52"/>
      <c r="R27" s="52"/>
      <c r="S27" s="52"/>
      <c r="T27" s="57"/>
      <c r="U27" s="57"/>
      <c r="V27" s="57"/>
      <c r="W27" s="57"/>
      <c r="X27" s="57"/>
      <c r="Y27" s="57"/>
      <c r="Z27" s="57"/>
      <c r="AA27" s="57"/>
    </row>
    <row r="28" spans="2:27" s="3" customFormat="1" ht="25.5">
      <c r="B28" s="114"/>
      <c r="C28" s="262"/>
      <c r="D28" s="31" t="s">
        <v>301</v>
      </c>
      <c r="E28" s="51">
        <v>0</v>
      </c>
      <c r="F28" s="51">
        <v>0</v>
      </c>
      <c r="G28" s="51">
        <v>0</v>
      </c>
      <c r="H28" s="51">
        <v>0</v>
      </c>
      <c r="I28" s="51">
        <v>0</v>
      </c>
      <c r="J28" s="51">
        <v>0</v>
      </c>
      <c r="K28" s="118"/>
      <c r="M28" s="36"/>
      <c r="N28" s="52"/>
      <c r="O28" s="52"/>
      <c r="P28" s="52"/>
      <c r="Q28" s="52"/>
      <c r="R28" s="52"/>
      <c r="S28" s="52"/>
      <c r="T28" s="57"/>
      <c r="U28" s="57"/>
      <c r="V28" s="57"/>
      <c r="W28" s="57"/>
      <c r="X28" s="57"/>
      <c r="Y28" s="57"/>
      <c r="Z28" s="57"/>
      <c r="AA28" s="57"/>
    </row>
    <row r="29" spans="2:27" s="3" customFormat="1" ht="12.75">
      <c r="B29" s="115"/>
      <c r="C29" s="262"/>
      <c r="D29" s="31" t="s">
        <v>302</v>
      </c>
      <c r="E29" s="51">
        <v>0</v>
      </c>
      <c r="F29" s="51">
        <v>0</v>
      </c>
      <c r="G29" s="51">
        <v>0</v>
      </c>
      <c r="H29" s="51">
        <v>0</v>
      </c>
      <c r="I29" s="51">
        <v>0</v>
      </c>
      <c r="J29" s="51">
        <v>0</v>
      </c>
      <c r="K29" s="119"/>
      <c r="M29" s="36"/>
      <c r="N29" s="52"/>
      <c r="O29" s="52"/>
      <c r="P29" s="52"/>
      <c r="Q29" s="52"/>
      <c r="R29" s="52"/>
      <c r="S29" s="52"/>
      <c r="T29" s="57"/>
      <c r="U29" s="57"/>
      <c r="V29" s="57"/>
      <c r="W29" s="57"/>
      <c r="X29" s="57"/>
      <c r="Y29" s="57"/>
      <c r="Z29" s="57"/>
      <c r="AA29" s="57"/>
    </row>
    <row r="30" spans="2:27" s="7" customFormat="1" ht="12.75">
      <c r="B30" s="115"/>
      <c r="C30" s="262"/>
      <c r="D30" s="31" t="s">
        <v>303</v>
      </c>
      <c r="E30" s="51">
        <v>6.75165</v>
      </c>
      <c r="F30" s="51">
        <v>8.538450000000001</v>
      </c>
      <c r="G30" s="51">
        <v>9.392295</v>
      </c>
      <c r="H30" s="51">
        <v>10.3315245</v>
      </c>
      <c r="I30" s="51">
        <v>11.364676950000002</v>
      </c>
      <c r="J30" s="51">
        <v>12.501144645000004</v>
      </c>
      <c r="K30" s="110"/>
      <c r="M30" s="36"/>
      <c r="N30" s="52"/>
      <c r="O30" s="52"/>
      <c r="P30" s="52"/>
      <c r="Q30" s="52"/>
      <c r="R30" s="52"/>
      <c r="S30" s="52"/>
      <c r="T30" s="57"/>
      <c r="U30" s="57"/>
      <c r="V30" s="57"/>
      <c r="W30" s="57"/>
      <c r="X30" s="57"/>
      <c r="Y30" s="57"/>
      <c r="Z30" s="57"/>
      <c r="AA30" s="57"/>
    </row>
    <row r="31" spans="2:27" s="18" customFormat="1" ht="12.75">
      <c r="B31" s="116"/>
      <c r="C31" s="262"/>
      <c r="D31" s="31" t="s">
        <v>304</v>
      </c>
      <c r="E31" s="51">
        <v>0</v>
      </c>
      <c r="F31" s="51">
        <v>0</v>
      </c>
      <c r="G31" s="51">
        <v>0</v>
      </c>
      <c r="H31" s="51">
        <v>0</v>
      </c>
      <c r="I31" s="51">
        <v>0</v>
      </c>
      <c r="J31" s="51">
        <v>0</v>
      </c>
      <c r="K31" s="117"/>
      <c r="M31" s="36"/>
      <c r="N31" s="52"/>
      <c r="O31" s="52"/>
      <c r="P31" s="52"/>
      <c r="Q31" s="52"/>
      <c r="R31" s="52"/>
      <c r="S31" s="52"/>
      <c r="T31" s="57"/>
      <c r="U31" s="57"/>
      <c r="V31" s="57"/>
      <c r="W31" s="57"/>
      <c r="X31" s="57"/>
      <c r="Y31" s="57"/>
      <c r="Z31" s="57"/>
      <c r="AA31" s="57"/>
    </row>
    <row r="32" spans="2:27" ht="12.75">
      <c r="B32" s="115"/>
      <c r="C32" s="262"/>
      <c r="D32" s="31" t="s">
        <v>305</v>
      </c>
      <c r="E32" s="51">
        <v>9.43344</v>
      </c>
      <c r="F32" s="51">
        <v>12.396600000000001</v>
      </c>
      <c r="G32" s="51">
        <v>17.55504</v>
      </c>
      <c r="H32" s="51">
        <v>13.925640000000001</v>
      </c>
      <c r="I32" s="51">
        <v>15.353159999999999</v>
      </c>
      <c r="J32" s="51">
        <v>30.974999999999998</v>
      </c>
      <c r="K32" s="110"/>
      <c r="M32" s="36"/>
      <c r="N32" s="52"/>
      <c r="O32" s="52"/>
      <c r="P32" s="52"/>
      <c r="Q32" s="52"/>
      <c r="R32" s="52"/>
      <c r="S32" s="52"/>
      <c r="T32" s="57"/>
      <c r="U32" s="57"/>
      <c r="V32" s="57"/>
      <c r="W32" s="57"/>
      <c r="X32" s="57"/>
      <c r="Y32" s="57"/>
      <c r="Z32" s="57"/>
      <c r="AA32" s="57"/>
    </row>
    <row r="33" spans="2:27" ht="12.75">
      <c r="B33" s="115"/>
      <c r="C33" s="262"/>
      <c r="D33" s="31" t="s">
        <v>306</v>
      </c>
      <c r="E33" s="51">
        <v>0.20591999999999996</v>
      </c>
      <c r="F33" s="51">
        <v>0.206352</v>
      </c>
      <c r="G33" s="51">
        <v>0.2269872</v>
      </c>
      <c r="H33" s="51">
        <v>0.24968592</v>
      </c>
      <c r="I33" s="51">
        <v>0.274654512</v>
      </c>
      <c r="J33" s="51">
        <v>0.3021199632000001</v>
      </c>
      <c r="K33" s="110"/>
      <c r="M33" s="36"/>
      <c r="N33" s="52"/>
      <c r="O33" s="52"/>
      <c r="P33" s="52"/>
      <c r="Q33" s="52"/>
      <c r="R33" s="52"/>
      <c r="S33" s="52"/>
      <c r="T33" s="57"/>
      <c r="U33" s="57"/>
      <c r="V33" s="57"/>
      <c r="W33" s="57"/>
      <c r="X33" s="57"/>
      <c r="Y33" s="57"/>
      <c r="Z33" s="57"/>
      <c r="AA33" s="57"/>
    </row>
    <row r="34" spans="2:27" s="3" customFormat="1" ht="14.25">
      <c r="B34" s="114"/>
      <c r="C34" s="263"/>
      <c r="D34" s="30" t="s">
        <v>307</v>
      </c>
      <c r="E34" s="50">
        <v>32.505300000000005</v>
      </c>
      <c r="F34" s="50">
        <v>36.16610000000001</v>
      </c>
      <c r="G34" s="50">
        <v>43.04836</v>
      </c>
      <c r="H34" s="50">
        <v>42.865776000000004</v>
      </c>
      <c r="I34" s="50">
        <v>47.18148360000001</v>
      </c>
      <c r="J34" s="50">
        <v>63.63840196000001</v>
      </c>
      <c r="K34" s="118"/>
      <c r="M34" s="36"/>
      <c r="N34" s="52"/>
      <c r="O34" s="52"/>
      <c r="P34" s="52"/>
      <c r="Q34" s="52"/>
      <c r="R34" s="52"/>
      <c r="S34" s="52"/>
      <c r="T34" s="57"/>
      <c r="U34" s="57"/>
      <c r="V34" s="57"/>
      <c r="W34" s="57"/>
      <c r="X34" s="57"/>
      <c r="Y34" s="57"/>
      <c r="Z34" s="57"/>
      <c r="AA34" s="57"/>
    </row>
    <row r="35" spans="2:27" s="3" customFormat="1" ht="14.25">
      <c r="B35" s="114"/>
      <c r="C35" s="215" t="s">
        <v>658</v>
      </c>
      <c r="D35" s="30" t="s">
        <v>308</v>
      </c>
      <c r="E35" s="51"/>
      <c r="F35" s="51"/>
      <c r="G35" s="51"/>
      <c r="H35" s="51"/>
      <c r="I35" s="51"/>
      <c r="J35" s="51"/>
      <c r="K35" s="118"/>
      <c r="M35" s="97"/>
      <c r="N35" s="52"/>
      <c r="O35" s="52"/>
      <c r="P35" s="52"/>
      <c r="Q35" s="52"/>
      <c r="R35" s="52"/>
      <c r="S35" s="52"/>
      <c r="T35" s="57"/>
      <c r="U35" s="57"/>
      <c r="V35" s="57"/>
      <c r="W35" s="57"/>
      <c r="X35" s="57"/>
      <c r="Y35" s="57"/>
      <c r="Z35" s="57"/>
      <c r="AA35" s="57"/>
    </row>
    <row r="36" spans="2:27" s="3" customFormat="1" ht="12.75">
      <c r="B36" s="115"/>
      <c r="C36" s="216"/>
      <c r="D36" s="31" t="s">
        <v>309</v>
      </c>
      <c r="E36" s="51">
        <v>0</v>
      </c>
      <c r="F36" s="51">
        <v>0</v>
      </c>
      <c r="G36" s="51">
        <v>0</v>
      </c>
      <c r="H36" s="51">
        <v>0</v>
      </c>
      <c r="I36" s="51">
        <v>0</v>
      </c>
      <c r="J36" s="51">
        <v>0</v>
      </c>
      <c r="K36" s="119"/>
      <c r="M36" s="97"/>
      <c r="N36" s="52"/>
      <c r="O36" s="52"/>
      <c r="P36" s="52"/>
      <c r="Q36" s="52"/>
      <c r="R36" s="52"/>
      <c r="S36" s="52"/>
      <c r="T36" s="57"/>
      <c r="U36" s="57"/>
      <c r="V36" s="57"/>
      <c r="W36" s="57"/>
      <c r="X36" s="57"/>
      <c r="Y36" s="57"/>
      <c r="Z36" s="57"/>
      <c r="AA36" s="57"/>
    </row>
    <row r="37" spans="2:27" s="6" customFormat="1" ht="12.75">
      <c r="B37" s="115"/>
      <c r="C37" s="216"/>
      <c r="D37" s="31" t="s">
        <v>310</v>
      </c>
      <c r="E37" s="51">
        <v>0</v>
      </c>
      <c r="F37" s="51">
        <v>0</v>
      </c>
      <c r="G37" s="51">
        <v>0</v>
      </c>
      <c r="H37" s="51">
        <v>0</v>
      </c>
      <c r="I37" s="51">
        <v>0</v>
      </c>
      <c r="J37" s="51">
        <v>0</v>
      </c>
      <c r="K37" s="110"/>
      <c r="M37" s="97"/>
      <c r="N37" s="52"/>
      <c r="O37" s="52"/>
      <c r="P37" s="52"/>
      <c r="Q37" s="52"/>
      <c r="R37" s="52"/>
      <c r="S37" s="52"/>
      <c r="T37" s="57"/>
      <c r="U37" s="57"/>
      <c r="V37" s="57"/>
      <c r="W37" s="57"/>
      <c r="X37" s="57"/>
      <c r="Y37" s="57"/>
      <c r="Z37" s="57"/>
      <c r="AA37" s="57"/>
    </row>
    <row r="38" spans="2:27" s="6" customFormat="1" ht="12.75">
      <c r="B38" s="115"/>
      <c r="C38" s="216"/>
      <c r="D38" s="31" t="s">
        <v>732</v>
      </c>
      <c r="E38" s="50">
        <f aca="true" t="shared" si="3" ref="E38:J38">E39+E40+E41+E42+E43</f>
        <v>8.31378</v>
      </c>
      <c r="F38" s="50">
        <f t="shared" si="3"/>
        <v>11.494919999999999</v>
      </c>
      <c r="G38" s="50">
        <f t="shared" si="3"/>
        <v>16.31584722222222</v>
      </c>
      <c r="H38" s="50">
        <f t="shared" si="3"/>
        <v>16.400501388888888</v>
      </c>
      <c r="I38" s="50">
        <f t="shared" si="3"/>
        <v>15.386360666666667</v>
      </c>
      <c r="J38" s="50">
        <f t="shared" si="3"/>
        <v>17.781560111111112</v>
      </c>
      <c r="K38" s="110"/>
      <c r="M38" s="97"/>
      <c r="N38" s="52"/>
      <c r="O38" s="52"/>
      <c r="P38" s="52"/>
      <c r="Q38" s="52"/>
      <c r="R38" s="52"/>
      <c r="S38" s="52"/>
      <c r="T38" s="57"/>
      <c r="U38" s="57"/>
      <c r="V38" s="57"/>
      <c r="W38" s="57"/>
      <c r="X38" s="57"/>
      <c r="Y38" s="57"/>
      <c r="Z38" s="57"/>
      <c r="AA38" s="57"/>
    </row>
    <row r="39" spans="2:27" s="19" customFormat="1" ht="12.75">
      <c r="B39" s="116"/>
      <c r="C39" s="216"/>
      <c r="D39" s="32" t="s">
        <v>322</v>
      </c>
      <c r="E39" s="51">
        <v>4.05425</v>
      </c>
      <c r="F39" s="51">
        <v>7.234</v>
      </c>
      <c r="G39" s="51">
        <v>8.186944444444444</v>
      </c>
      <c r="H39" s="51">
        <v>7.967847222222222</v>
      </c>
      <c r="I39" s="51">
        <v>6.323253333333334</v>
      </c>
      <c r="J39" s="51">
        <v>8.328662222222222</v>
      </c>
      <c r="K39" s="117"/>
      <c r="M39" s="97"/>
      <c r="N39" s="52"/>
      <c r="O39" s="52"/>
      <c r="P39" s="52"/>
      <c r="Q39" s="52"/>
      <c r="R39" s="52"/>
      <c r="S39" s="52"/>
      <c r="T39" s="57"/>
      <c r="U39" s="57"/>
      <c r="V39" s="57"/>
      <c r="W39" s="57"/>
      <c r="X39" s="57"/>
      <c r="Y39" s="57"/>
      <c r="Z39" s="57"/>
      <c r="AA39" s="57"/>
    </row>
    <row r="40" spans="2:27" s="7" customFormat="1" ht="12.75">
      <c r="B40" s="115"/>
      <c r="C40" s="216"/>
      <c r="D40" s="32" t="s">
        <v>311</v>
      </c>
      <c r="E40" s="51">
        <v>0.38125</v>
      </c>
      <c r="F40" s="51">
        <v>0.21155000000000002</v>
      </c>
      <c r="G40" s="51">
        <v>0.6140208333333333</v>
      </c>
      <c r="H40" s="51">
        <v>0.6146625</v>
      </c>
      <c r="I40" s="51">
        <v>0.6586722222222222</v>
      </c>
      <c r="J40" s="51">
        <v>0.6246496666666667</v>
      </c>
      <c r="K40" s="110"/>
      <c r="M40" s="97"/>
      <c r="N40" s="52"/>
      <c r="O40" s="52"/>
      <c r="P40" s="52"/>
      <c r="Q40" s="52"/>
      <c r="R40" s="52"/>
      <c r="S40" s="52"/>
      <c r="T40" s="57"/>
      <c r="U40" s="57"/>
      <c r="V40" s="57"/>
      <c r="W40" s="57"/>
      <c r="X40" s="57"/>
      <c r="Y40" s="57"/>
      <c r="Z40" s="57"/>
      <c r="AA40" s="57"/>
    </row>
    <row r="41" spans="2:27" s="6" customFormat="1" ht="12.75">
      <c r="B41" s="115"/>
      <c r="C41" s="216"/>
      <c r="D41" s="32" t="s">
        <v>312</v>
      </c>
      <c r="E41" s="51">
        <v>0.53394</v>
      </c>
      <c r="F41" s="51">
        <v>0.91662</v>
      </c>
      <c r="G41" s="51">
        <v>1.8420624999999997</v>
      </c>
      <c r="H41" s="51">
        <v>1.9122833333333331</v>
      </c>
      <c r="I41" s="51">
        <v>2.055057333333333</v>
      </c>
      <c r="J41" s="51">
        <v>2.1416560000000002</v>
      </c>
      <c r="K41" s="110"/>
      <c r="M41" s="97"/>
      <c r="N41" s="52"/>
      <c r="O41" s="52"/>
      <c r="P41" s="52"/>
      <c r="Q41" s="52"/>
      <c r="R41" s="52"/>
      <c r="S41" s="52"/>
      <c r="T41" s="57"/>
      <c r="U41" s="57"/>
      <c r="V41" s="57"/>
      <c r="W41" s="57"/>
      <c r="X41" s="57"/>
      <c r="Y41" s="57"/>
      <c r="Z41" s="57"/>
      <c r="AA41" s="57"/>
    </row>
    <row r="42" spans="2:27" s="6" customFormat="1" ht="25.5">
      <c r="B42" s="115"/>
      <c r="C42" s="216"/>
      <c r="D42" s="32" t="s">
        <v>313</v>
      </c>
      <c r="E42" s="51">
        <v>2.7034499999999997</v>
      </c>
      <c r="F42" s="51">
        <v>2.136</v>
      </c>
      <c r="G42" s="51">
        <v>4.5028194444444445</v>
      </c>
      <c r="H42" s="51">
        <v>4.780708333333333</v>
      </c>
      <c r="I42" s="51">
        <v>5.269377777777778</v>
      </c>
      <c r="J42" s="51">
        <v>5.651592222222223</v>
      </c>
      <c r="K42" s="110"/>
      <c r="M42" s="97"/>
      <c r="N42" s="52"/>
      <c r="O42" s="52"/>
      <c r="P42" s="52"/>
      <c r="Q42" s="52"/>
      <c r="R42" s="52"/>
      <c r="S42" s="52"/>
      <c r="T42" s="57"/>
      <c r="U42" s="57"/>
      <c r="V42" s="57"/>
      <c r="W42" s="57"/>
      <c r="X42" s="57"/>
      <c r="Y42" s="57"/>
      <c r="Z42" s="57"/>
      <c r="AA42" s="57"/>
    </row>
    <row r="43" spans="2:27" s="19" customFormat="1" ht="12.75">
      <c r="B43" s="116"/>
      <c r="C43" s="216"/>
      <c r="D43" s="32" t="s">
        <v>314</v>
      </c>
      <c r="E43" s="51">
        <v>0.6408900000000001</v>
      </c>
      <c r="F43" s="51">
        <v>0.9967499999999999</v>
      </c>
      <c r="G43" s="51">
        <v>1.1700000000000002</v>
      </c>
      <c r="H43" s="51">
        <v>1.125</v>
      </c>
      <c r="I43" s="51">
        <v>1.08</v>
      </c>
      <c r="J43" s="51">
        <v>1.035</v>
      </c>
      <c r="K43" s="117"/>
      <c r="M43" s="97"/>
      <c r="N43" s="52"/>
      <c r="O43" s="52"/>
      <c r="P43" s="52"/>
      <c r="Q43" s="52"/>
      <c r="R43" s="52"/>
      <c r="S43" s="52"/>
      <c r="T43" s="57"/>
      <c r="U43" s="57"/>
      <c r="V43" s="57"/>
      <c r="W43" s="57"/>
      <c r="X43" s="57"/>
      <c r="Y43" s="57"/>
      <c r="Z43" s="57"/>
      <c r="AA43" s="57"/>
    </row>
    <row r="44" spans="2:27" s="19" customFormat="1" ht="12.75">
      <c r="B44" s="116"/>
      <c r="C44" s="216"/>
      <c r="D44" s="31" t="s">
        <v>315</v>
      </c>
      <c r="E44" s="51">
        <v>0</v>
      </c>
      <c r="F44" s="51">
        <v>0</v>
      </c>
      <c r="G44" s="51">
        <v>0</v>
      </c>
      <c r="H44" s="51">
        <v>0</v>
      </c>
      <c r="I44" s="51">
        <v>0</v>
      </c>
      <c r="J44" s="51">
        <v>0</v>
      </c>
      <c r="K44" s="117"/>
      <c r="M44" s="97"/>
      <c r="N44" s="52"/>
      <c r="O44" s="52"/>
      <c r="P44" s="52"/>
      <c r="Q44" s="52"/>
      <c r="R44" s="52"/>
      <c r="S44" s="52"/>
      <c r="T44" s="57"/>
      <c r="U44" s="57"/>
      <c r="V44" s="57"/>
      <c r="W44" s="57"/>
      <c r="X44" s="57"/>
      <c r="Y44" s="57"/>
      <c r="Z44" s="57"/>
      <c r="AA44" s="57"/>
    </row>
    <row r="45" spans="2:27" s="7" customFormat="1" ht="12.75">
      <c r="B45" s="115"/>
      <c r="C45" s="216"/>
      <c r="D45" s="31" t="s">
        <v>316</v>
      </c>
      <c r="E45" s="51">
        <v>0</v>
      </c>
      <c r="F45" s="51">
        <v>0</v>
      </c>
      <c r="G45" s="51">
        <v>2.5</v>
      </c>
      <c r="H45" s="51">
        <v>5</v>
      </c>
      <c r="I45" s="51">
        <v>7.5</v>
      </c>
      <c r="J45" s="51">
        <v>0</v>
      </c>
      <c r="K45" s="110"/>
      <c r="M45" s="97"/>
      <c r="N45" s="52"/>
      <c r="O45" s="52"/>
      <c r="P45" s="52"/>
      <c r="Q45" s="52"/>
      <c r="R45" s="52"/>
      <c r="S45" s="52"/>
      <c r="T45" s="57"/>
      <c r="U45" s="57"/>
      <c r="V45" s="57"/>
      <c r="W45" s="57"/>
      <c r="X45" s="57"/>
      <c r="Y45" s="57"/>
      <c r="Z45" s="57"/>
      <c r="AA45" s="57"/>
    </row>
    <row r="46" spans="2:18" s="6" customFormat="1" ht="12.75">
      <c r="B46" s="115"/>
      <c r="C46" s="241"/>
      <c r="D46" s="30" t="s">
        <v>317</v>
      </c>
      <c r="E46" s="50">
        <f aca="true" t="shared" si="4" ref="E46:J46">E36+E37+E38+E44+E45</f>
        <v>8.31378</v>
      </c>
      <c r="F46" s="50">
        <f t="shared" si="4"/>
        <v>11.494919999999999</v>
      </c>
      <c r="G46" s="50">
        <f t="shared" si="4"/>
        <v>18.81584722222222</v>
      </c>
      <c r="H46" s="50">
        <f t="shared" si="4"/>
        <v>21.400501388888888</v>
      </c>
      <c r="I46" s="50">
        <f t="shared" si="4"/>
        <v>22.88636066666667</v>
      </c>
      <c r="J46" s="50">
        <f t="shared" si="4"/>
        <v>17.781560111111112</v>
      </c>
      <c r="K46" s="131"/>
      <c r="M46" s="97"/>
      <c r="N46" s="52"/>
      <c r="O46" s="52"/>
      <c r="P46" s="52"/>
      <c r="Q46" s="52"/>
      <c r="R46" s="52"/>
    </row>
    <row r="47" spans="2:18" ht="12.75">
      <c r="B47" s="115"/>
      <c r="C47" s="24"/>
      <c r="D47" s="30" t="s">
        <v>298</v>
      </c>
      <c r="E47" s="50">
        <f aca="true" t="shared" si="5" ref="E47:J47">E34+E46</f>
        <v>40.81908000000001</v>
      </c>
      <c r="F47" s="50">
        <f t="shared" si="5"/>
        <v>47.66102000000001</v>
      </c>
      <c r="G47" s="50">
        <v>3</v>
      </c>
      <c r="H47" s="50">
        <f t="shared" si="5"/>
        <v>64.2662773888889</v>
      </c>
      <c r="I47" s="50">
        <f t="shared" si="5"/>
        <v>70.06784426666667</v>
      </c>
      <c r="J47" s="50">
        <f t="shared" si="5"/>
        <v>81.41996207111112</v>
      </c>
      <c r="K47" s="131"/>
      <c r="N47" s="52"/>
      <c r="O47" s="52"/>
      <c r="P47" s="52"/>
      <c r="Q47" s="52"/>
      <c r="R47" s="52"/>
    </row>
    <row r="48" spans="2:11" ht="13.5" thickBot="1">
      <c r="B48" s="120"/>
      <c r="C48" s="121"/>
      <c r="D48" s="121"/>
      <c r="E48" s="121"/>
      <c r="F48" s="121"/>
      <c r="G48" s="121"/>
      <c r="H48" s="121"/>
      <c r="I48" s="121"/>
      <c r="J48" s="121"/>
      <c r="K48" s="122"/>
    </row>
    <row r="51" spans="3:10" ht="28.5" customHeight="1">
      <c r="C51" s="24"/>
      <c r="D51" s="31" t="s">
        <v>673</v>
      </c>
      <c r="E51" s="50" t="str">
        <f aca="true" t="shared" si="6" ref="E51:J51">IF(E47-E24,"Расчеты верные!","Ошибка в расчетах!")</f>
        <v>Расчеты верные!</v>
      </c>
      <c r="F51" s="50" t="str">
        <f t="shared" si="6"/>
        <v>Расчеты верные!</v>
      </c>
      <c r="G51" s="50" t="str">
        <f t="shared" si="6"/>
        <v>Расчеты верные!</v>
      </c>
      <c r="H51" s="50" t="str">
        <f t="shared" si="6"/>
        <v>Расчеты верные!</v>
      </c>
      <c r="I51" s="50" t="str">
        <f t="shared" si="6"/>
        <v>Расчеты верные!</v>
      </c>
      <c r="J51" s="50" t="str">
        <f t="shared" si="6"/>
        <v>Расчеты верные!</v>
      </c>
    </row>
  </sheetData>
  <sheetProtection/>
  <mergeCells count="11">
    <mergeCell ref="C11:C23"/>
    <mergeCell ref="C26:C34"/>
    <mergeCell ref="C35:C46"/>
    <mergeCell ref="C4:J4"/>
    <mergeCell ref="I5:J5"/>
    <mergeCell ref="C6:C7"/>
    <mergeCell ref="D6:D7"/>
    <mergeCell ref="E6:E7"/>
    <mergeCell ref="F6:F7"/>
    <mergeCell ref="G6:J6"/>
    <mergeCell ref="C9:C10"/>
  </mergeCells>
  <hyperlinks>
    <hyperlink ref="M5" location="'Титульный лист'!A1" display="Титульный лист"/>
    <hyperlink ref="M6" location="'сведения о разработчике'!A1" display="Сведения о разработчике бизнес-плана"/>
    <hyperlink ref="M8" location="'Доведенные показатели'!A1" display="Т.1 Доведенные показатели развития коммерческой организации на очередной год"/>
    <hyperlink ref="M7" location="'паспорт организации'!A1" display="Паспорт организации"/>
    <hyperlink ref="M9" location="'Перечень мероприятий'!A1" display="Т.2 Перечень мероприятий, направленных на достижение основных показателей развития коммерческой организации на очередной год"/>
    <hyperlink ref="M10" location="'Показатели развития на год'!A1" display="т.3 Основные показатели развития коммерческой организации на очередной год"/>
    <hyperlink ref="M11" location="Цены!A1" display="т.4 Прогнозируемые цены на продукцию"/>
    <hyperlink ref="M12" location="'Программа производства'!A1" display="т.5 Программа производства продукции"/>
    <hyperlink ref="M13" location="'Программа реализации'!A1" display="т.6 Программа реализации продукции"/>
    <hyperlink ref="M14" location="'Расчет материальных затрат'!A1" display="т.7 Расчет материальных затрат"/>
    <hyperlink ref="M15" location="'Расчет трудовых ресурсов'!A1" display="т.8 Расчет потребности в трудовых ресурсах и расходов на оплату труда работников"/>
    <hyperlink ref="M16" location="амортизация!A1" display="т.9 Расчет амортизационных отчислений"/>
    <hyperlink ref="M17" location="'затраты на реализацию'!A1" display="т.10 Расчет затрат на реализацию продукции"/>
    <hyperlink ref="M18" location="'Расчет прибыли'!A1" display="'Расчет прибыли'!A1"/>
    <hyperlink ref="M19" location="'Расчет потока денежных средств'!A1" display="т.12 Расчет потока денежных средств по организации"/>
    <hyperlink ref="M20" location="'Проектно-балансовая ведомость'!A1" display="т.13 Проектно-балансовая ведомость по организации"/>
    <hyperlink ref="M21" location="'Инвестиции и финансирование'!A1" display="т.14 Инвестиции в основной капитал и источники финансирования"/>
    <hyperlink ref="M22" location="'Перечень инв. проектов'!A1" display="т.15 Перечень инвестиционных проектов и источники их финансирования"/>
    <hyperlink ref="M23" location="'Кредиторская задолженность'!A1" display="т.16 Просроченная кредиторская задолженность, подлежащая реструктуризации в очередном году"/>
    <hyperlink ref="M3" location="РЕКОМЕНДАЦИИ!A1" display="РЕКОМЕНДАЦИИ по разработке бизнес-планов развития коммерческих организаций на год "/>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7" r:id="rId3"/>
  <headerFooter>
    <oddFooter>&amp;L&amp;"Tahoma,обычный"&amp;6© ИПС ЭКСПЕРТ&amp;C&amp;"Tahoma,обычный"&amp;6(017) 354 78 92, 354 78 76&amp;R&amp;"Tahoma,обычный"&amp;6www.expert.by</oddFooter>
  </headerFooter>
  <colBreaks count="1" manualBreakCount="1">
    <brk id="11" max="65535" man="1"/>
  </colBreaks>
  <legacyDrawing r:id="rId2"/>
</worksheet>
</file>

<file path=xl/worksheets/sheet17.xml><?xml version="1.0" encoding="utf-8"?>
<worksheet xmlns="http://schemas.openxmlformats.org/spreadsheetml/2006/main" xmlns:r="http://schemas.openxmlformats.org/officeDocument/2006/relationships">
  <sheetPr>
    <tabColor rgb="FF92D050"/>
    <pageSetUpPr fitToPage="1"/>
  </sheetPr>
  <dimension ref="B1:AQ35"/>
  <sheetViews>
    <sheetView workbookViewId="0" topLeftCell="A1">
      <selection activeCell="A1" sqref="A1"/>
    </sheetView>
  </sheetViews>
  <sheetFormatPr defaultColWidth="2.75390625" defaultRowHeight="12" customHeight="1"/>
  <cols>
    <col min="1" max="1" width="2.75390625" style="1" customWidth="1"/>
    <col min="2" max="2" width="3.25390625" style="1" customWidth="1"/>
    <col min="3" max="3" width="6.75390625" style="5" customWidth="1"/>
    <col min="4" max="4" width="55.125" style="22" customWidth="1"/>
    <col min="5" max="5" width="12.00390625" style="22" bestFit="1" customWidth="1"/>
    <col min="6" max="6" width="12.00390625" style="22" customWidth="1"/>
    <col min="7" max="7" width="11.125" style="1" bestFit="1" customWidth="1"/>
    <col min="8" max="10" width="12.25390625" style="1" bestFit="1" customWidth="1"/>
    <col min="11" max="11" width="17.875" style="1" customWidth="1"/>
    <col min="12" max="12" width="3.00390625" style="1" customWidth="1"/>
    <col min="13" max="13" width="2.75390625" style="1" customWidth="1"/>
    <col min="14" max="14" width="108.375" style="97" bestFit="1" customWidth="1"/>
    <col min="15" max="18" width="6.875" style="1" bestFit="1" customWidth="1"/>
    <col min="19" max="19" width="4.125" style="1" bestFit="1" customWidth="1"/>
    <col min="20" max="20" width="7.75390625" style="1" bestFit="1" customWidth="1"/>
    <col min="21" max="27" width="7.125" style="1" customWidth="1"/>
    <col min="28" max="31" width="11.75390625" style="1" customWidth="1"/>
    <col min="32" max="38" width="4.75390625" style="1" customWidth="1"/>
    <col min="39" max="16384" width="2.75390625" style="1" customWidth="1"/>
  </cols>
  <sheetData>
    <row r="1" spans="2:15" ht="15" customHeight="1" thickBot="1">
      <c r="B1" s="9"/>
      <c r="C1" s="38" t="s">
        <v>565</v>
      </c>
      <c r="D1" s="9"/>
      <c r="E1" s="9"/>
      <c r="F1" s="9"/>
      <c r="G1" s="9"/>
      <c r="H1" s="9"/>
      <c r="I1" s="9"/>
      <c r="J1" s="9"/>
      <c r="K1" s="9"/>
      <c r="L1" s="8"/>
      <c r="M1" s="9"/>
      <c r="O1" s="9"/>
    </row>
    <row r="2" spans="2:43" ht="12.75">
      <c r="B2" s="104"/>
      <c r="C2" s="105"/>
      <c r="D2" s="106"/>
      <c r="E2" s="106"/>
      <c r="F2" s="106"/>
      <c r="G2" s="107"/>
      <c r="H2" s="107"/>
      <c r="I2" s="107"/>
      <c r="J2" s="107"/>
      <c r="K2" s="107"/>
      <c r="L2" s="108"/>
      <c r="T2" s="3"/>
      <c r="U2" s="3"/>
      <c r="V2" s="3"/>
      <c r="W2" s="3"/>
      <c r="X2" s="3"/>
      <c r="Y2" s="3"/>
      <c r="Z2" s="3"/>
      <c r="AA2" s="3"/>
      <c r="AB2" s="3"/>
      <c r="AC2" s="3"/>
      <c r="AD2" s="3"/>
      <c r="AE2" s="3"/>
      <c r="AF2" s="3"/>
      <c r="AG2" s="3"/>
      <c r="AH2" s="3"/>
      <c r="AI2" s="3"/>
      <c r="AJ2" s="3"/>
      <c r="AK2" s="3"/>
      <c r="AL2" s="3"/>
      <c r="AM2" s="3"/>
      <c r="AN2" s="3"/>
      <c r="AO2" s="3"/>
      <c r="AP2" s="3"/>
      <c r="AQ2" s="3"/>
    </row>
    <row r="3" spans="2:43" ht="12.75">
      <c r="B3" s="109"/>
      <c r="C3" s="2"/>
      <c r="D3" s="20"/>
      <c r="E3" s="20"/>
      <c r="F3" s="20"/>
      <c r="G3" s="4"/>
      <c r="H3" s="4"/>
      <c r="I3" s="4"/>
      <c r="J3" s="126"/>
      <c r="K3" s="145" t="s">
        <v>355</v>
      </c>
      <c r="L3" s="110"/>
      <c r="N3" s="36" t="s">
        <v>534</v>
      </c>
      <c r="T3" s="3"/>
      <c r="U3" s="3"/>
      <c r="V3" s="3"/>
      <c r="W3" s="3"/>
      <c r="X3" s="3"/>
      <c r="Y3" s="3"/>
      <c r="Z3" s="3"/>
      <c r="AA3" s="3"/>
      <c r="AB3" s="3"/>
      <c r="AC3" s="3"/>
      <c r="AD3" s="3"/>
      <c r="AE3" s="3"/>
      <c r="AF3" s="3"/>
      <c r="AG3" s="3"/>
      <c r="AH3" s="3"/>
      <c r="AI3" s="3"/>
      <c r="AJ3" s="3"/>
      <c r="AK3" s="3"/>
      <c r="AL3" s="3"/>
      <c r="AM3" s="3"/>
      <c r="AN3" s="3"/>
      <c r="AO3" s="3"/>
      <c r="AP3" s="3"/>
      <c r="AQ3" s="3"/>
    </row>
    <row r="4" spans="2:43" ht="18" customHeight="1">
      <c r="B4" s="111"/>
      <c r="C4" s="182" t="s">
        <v>356</v>
      </c>
      <c r="D4" s="182"/>
      <c r="E4" s="182"/>
      <c r="F4" s="182"/>
      <c r="G4" s="182"/>
      <c r="H4" s="182"/>
      <c r="I4" s="182"/>
      <c r="J4" s="182"/>
      <c r="K4" s="182"/>
      <c r="L4" s="112"/>
      <c r="T4" s="3"/>
      <c r="U4" s="3"/>
      <c r="V4" s="3"/>
      <c r="W4" s="3"/>
      <c r="X4" s="3"/>
      <c r="Y4" s="3"/>
      <c r="Z4" s="3"/>
      <c r="AA4" s="3"/>
      <c r="AB4" s="3"/>
      <c r="AC4" s="3"/>
      <c r="AD4" s="3"/>
      <c r="AE4" s="3"/>
      <c r="AF4" s="3"/>
      <c r="AG4" s="3"/>
      <c r="AH4" s="3"/>
      <c r="AI4" s="3"/>
      <c r="AJ4" s="3"/>
      <c r="AK4" s="3"/>
      <c r="AL4" s="3"/>
      <c r="AM4" s="3"/>
      <c r="AN4" s="3"/>
      <c r="AO4" s="3"/>
      <c r="AP4" s="3"/>
      <c r="AQ4" s="3"/>
    </row>
    <row r="5" spans="2:43" ht="16.5" customHeight="1">
      <c r="B5" s="111"/>
      <c r="C5" s="39"/>
      <c r="D5" s="39"/>
      <c r="E5" s="39"/>
      <c r="F5" s="39"/>
      <c r="G5" s="39"/>
      <c r="H5" s="39"/>
      <c r="I5" s="144"/>
      <c r="J5" s="144"/>
      <c r="K5" s="138" t="s">
        <v>707</v>
      </c>
      <c r="L5" s="112"/>
      <c r="N5" s="36" t="s">
        <v>515</v>
      </c>
      <c r="T5" s="3"/>
      <c r="U5" s="3"/>
      <c r="V5" s="3"/>
      <c r="W5" s="3"/>
      <c r="X5" s="3"/>
      <c r="Y5" s="3"/>
      <c r="Z5" s="3"/>
      <c r="AA5" s="3"/>
      <c r="AB5" s="3"/>
      <c r="AC5" s="3"/>
      <c r="AD5" s="3"/>
      <c r="AE5" s="3"/>
      <c r="AF5" s="3"/>
      <c r="AG5" s="3"/>
      <c r="AH5" s="3"/>
      <c r="AI5" s="3"/>
      <c r="AJ5" s="3"/>
      <c r="AK5" s="3"/>
      <c r="AL5" s="3"/>
      <c r="AM5" s="3"/>
      <c r="AN5" s="3"/>
      <c r="AO5" s="3"/>
      <c r="AP5" s="3"/>
      <c r="AQ5" s="3"/>
    </row>
    <row r="6" spans="2:43" ht="14.25" customHeight="1">
      <c r="B6" s="114"/>
      <c r="C6" s="268" t="s">
        <v>542</v>
      </c>
      <c r="D6" s="269" t="s">
        <v>538</v>
      </c>
      <c r="E6" s="257" t="s">
        <v>161</v>
      </c>
      <c r="F6" s="257" t="s">
        <v>162</v>
      </c>
      <c r="G6" s="257" t="s">
        <v>163</v>
      </c>
      <c r="H6" s="257"/>
      <c r="I6" s="257"/>
      <c r="J6" s="257"/>
      <c r="K6" s="236" t="s">
        <v>323</v>
      </c>
      <c r="L6" s="112"/>
      <c r="N6" s="36" t="s">
        <v>516</v>
      </c>
      <c r="T6" s="3"/>
      <c r="U6" s="3"/>
      <c r="V6" s="3"/>
      <c r="W6" s="3"/>
      <c r="X6" s="3"/>
      <c r="Y6" s="3"/>
      <c r="Z6" s="3"/>
      <c r="AA6" s="3"/>
      <c r="AB6" s="3"/>
      <c r="AC6" s="3"/>
      <c r="AD6" s="3"/>
      <c r="AE6" s="3"/>
      <c r="AF6" s="3"/>
      <c r="AG6" s="3"/>
      <c r="AH6" s="3"/>
      <c r="AI6" s="3"/>
      <c r="AJ6" s="3"/>
      <c r="AK6" s="3"/>
      <c r="AL6" s="3"/>
      <c r="AM6" s="3"/>
      <c r="AN6" s="3"/>
      <c r="AO6" s="3"/>
      <c r="AP6" s="3"/>
      <c r="AQ6" s="3"/>
    </row>
    <row r="7" spans="2:43" ht="42" customHeight="1">
      <c r="B7" s="114"/>
      <c r="C7" s="268"/>
      <c r="D7" s="269"/>
      <c r="E7" s="257"/>
      <c r="F7" s="257"/>
      <c r="G7" s="137" t="s">
        <v>164</v>
      </c>
      <c r="H7" s="137" t="s">
        <v>656</v>
      </c>
      <c r="I7" s="137" t="s">
        <v>657</v>
      </c>
      <c r="J7" s="137" t="s">
        <v>658</v>
      </c>
      <c r="K7" s="237"/>
      <c r="L7" s="112"/>
      <c r="N7" s="36" t="s">
        <v>517</v>
      </c>
      <c r="T7" s="3"/>
      <c r="U7" s="3"/>
      <c r="V7" s="3"/>
      <c r="W7" s="3"/>
      <c r="X7" s="3"/>
      <c r="Y7" s="3"/>
      <c r="Z7" s="3"/>
      <c r="AA7" s="3"/>
      <c r="AB7" s="3"/>
      <c r="AC7" s="3"/>
      <c r="AD7" s="3"/>
      <c r="AE7" s="3"/>
      <c r="AF7" s="3"/>
      <c r="AG7" s="3"/>
      <c r="AH7" s="3"/>
      <c r="AI7" s="3"/>
      <c r="AJ7" s="3"/>
      <c r="AK7" s="3"/>
      <c r="AL7" s="3"/>
      <c r="AM7" s="3"/>
      <c r="AN7" s="3"/>
      <c r="AO7" s="3"/>
      <c r="AP7" s="3"/>
      <c r="AQ7" s="3"/>
    </row>
    <row r="8" spans="2:28" ht="12.75">
      <c r="B8" s="115"/>
      <c r="C8" s="265" t="s">
        <v>324</v>
      </c>
      <c r="D8" s="266"/>
      <c r="E8" s="266"/>
      <c r="F8" s="266"/>
      <c r="G8" s="266"/>
      <c r="H8" s="266"/>
      <c r="I8" s="266"/>
      <c r="J8" s="266"/>
      <c r="K8" s="267"/>
      <c r="L8" s="110"/>
      <c r="N8" s="36" t="s">
        <v>519</v>
      </c>
      <c r="O8" s="52"/>
      <c r="P8" s="52"/>
      <c r="Q8" s="52"/>
      <c r="R8" s="52"/>
      <c r="S8" s="52"/>
      <c r="T8" s="52"/>
      <c r="U8" s="57"/>
      <c r="V8" s="57"/>
      <c r="W8" s="57"/>
      <c r="X8" s="57"/>
      <c r="Y8" s="57"/>
      <c r="Z8" s="57"/>
      <c r="AA8" s="57"/>
      <c r="AB8" s="57"/>
    </row>
    <row r="9" spans="2:28" ht="25.5">
      <c r="B9" s="115"/>
      <c r="C9" s="215">
        <v>1</v>
      </c>
      <c r="D9" s="31" t="s">
        <v>352</v>
      </c>
      <c r="E9" s="58">
        <f aca="true" t="shared" si="0" ref="E9:J9">E10+E14</f>
        <v>10</v>
      </c>
      <c r="F9" s="58">
        <f t="shared" si="0"/>
        <v>57</v>
      </c>
      <c r="G9" s="58">
        <f t="shared" si="0"/>
        <v>22</v>
      </c>
      <c r="H9" s="58">
        <f t="shared" si="0"/>
        <v>31</v>
      </c>
      <c r="I9" s="58">
        <f t="shared" si="0"/>
        <v>43</v>
      </c>
      <c r="J9" s="58">
        <f t="shared" si="0"/>
        <v>57</v>
      </c>
      <c r="K9" s="35">
        <f>IF(E9=0,0,F9/E9)</f>
        <v>5.7</v>
      </c>
      <c r="L9" s="110"/>
      <c r="N9" s="36" t="s">
        <v>520</v>
      </c>
      <c r="O9" s="52"/>
      <c r="P9" s="52"/>
      <c r="Q9" s="52"/>
      <c r="R9" s="52"/>
      <c r="S9" s="52"/>
      <c r="T9" s="52"/>
      <c r="U9" s="57"/>
      <c r="V9" s="57"/>
      <c r="W9" s="57"/>
      <c r="X9" s="57"/>
      <c r="Y9" s="57"/>
      <c r="Z9" s="57"/>
      <c r="AA9" s="57"/>
      <c r="AB9" s="57"/>
    </row>
    <row r="10" spans="2:28" s="7" customFormat="1" ht="12.75">
      <c r="B10" s="115"/>
      <c r="C10" s="216"/>
      <c r="D10" s="32" t="s">
        <v>325</v>
      </c>
      <c r="E10" s="50">
        <f>'Расчет потока денежных средств'!E23+'Расчет потока денежных средств'!E24+'Расчет потока денежных средств'!E25+'Расчет потока денежных средств'!E26</f>
        <v>10</v>
      </c>
      <c r="F10" s="50">
        <f>J10</f>
        <v>56</v>
      </c>
      <c r="G10" s="50">
        <f>G11+G12+G13+G14</f>
        <v>22</v>
      </c>
      <c r="H10" s="50">
        <f>H11+H12+H13+H14</f>
        <v>31</v>
      </c>
      <c r="I10" s="50">
        <f>I11+I12+I13+I14</f>
        <v>43</v>
      </c>
      <c r="J10" s="50">
        <f>J11+J12+J13+J14</f>
        <v>56</v>
      </c>
      <c r="K10" s="35">
        <f aca="true" t="shared" si="1" ref="K10:K30">IF(E10=0,0,F10/E10)</f>
        <v>5.6</v>
      </c>
      <c r="L10" s="110"/>
      <c r="N10" s="36" t="s">
        <v>518</v>
      </c>
      <c r="O10" s="52"/>
      <c r="P10" s="52"/>
      <c r="Q10" s="52"/>
      <c r="R10" s="52"/>
      <c r="S10" s="52"/>
      <c r="T10" s="52"/>
      <c r="U10" s="57"/>
      <c r="V10" s="57"/>
      <c r="W10" s="57"/>
      <c r="X10" s="57"/>
      <c r="Y10" s="57"/>
      <c r="Z10" s="57"/>
      <c r="AA10" s="57"/>
      <c r="AB10" s="57"/>
    </row>
    <row r="11" spans="2:28" ht="12.75">
      <c r="B11" s="115"/>
      <c r="C11" s="216"/>
      <c r="D11" s="32" t="s">
        <v>326</v>
      </c>
      <c r="E11" s="51">
        <v>5</v>
      </c>
      <c r="F11" s="50">
        <f>J11</f>
        <v>20</v>
      </c>
      <c r="G11" s="51">
        <v>8</v>
      </c>
      <c r="H11" s="51">
        <v>12</v>
      </c>
      <c r="I11" s="51">
        <v>16</v>
      </c>
      <c r="J11" s="51">
        <v>20</v>
      </c>
      <c r="K11" s="35">
        <f t="shared" si="1"/>
        <v>4</v>
      </c>
      <c r="L11" s="110"/>
      <c r="N11" s="36" t="s">
        <v>521</v>
      </c>
      <c r="O11" s="52"/>
      <c r="P11" s="52"/>
      <c r="Q11" s="52"/>
      <c r="R11" s="52"/>
      <c r="S11" s="52"/>
      <c r="T11" s="52"/>
      <c r="U11" s="57"/>
      <c r="V11" s="57"/>
      <c r="W11" s="57"/>
      <c r="X11" s="57"/>
      <c r="Y11" s="57"/>
      <c r="Z11" s="57"/>
      <c r="AA11" s="57"/>
      <c r="AB11" s="57"/>
    </row>
    <row r="12" spans="2:28" ht="12.75">
      <c r="B12" s="115"/>
      <c r="C12" s="216"/>
      <c r="D12" s="32" t="s">
        <v>327</v>
      </c>
      <c r="E12" s="51">
        <v>4</v>
      </c>
      <c r="F12" s="50">
        <f>J12</f>
        <v>30</v>
      </c>
      <c r="G12" s="51">
        <v>12</v>
      </c>
      <c r="H12" s="51">
        <v>16</v>
      </c>
      <c r="I12" s="51">
        <v>23</v>
      </c>
      <c r="J12" s="51">
        <v>30</v>
      </c>
      <c r="K12" s="35">
        <f t="shared" si="1"/>
        <v>7.5</v>
      </c>
      <c r="L12" s="110"/>
      <c r="N12" s="36" t="s">
        <v>522</v>
      </c>
      <c r="O12" s="52"/>
      <c r="P12" s="52"/>
      <c r="Q12" s="52"/>
      <c r="R12" s="52"/>
      <c r="S12" s="52"/>
      <c r="T12" s="52"/>
      <c r="U12" s="57"/>
      <c r="V12" s="57"/>
      <c r="W12" s="57"/>
      <c r="X12" s="57"/>
      <c r="Y12" s="57"/>
      <c r="Z12" s="57"/>
      <c r="AA12" s="57"/>
      <c r="AB12" s="57"/>
    </row>
    <row r="13" spans="2:28" ht="12.75">
      <c r="B13" s="115"/>
      <c r="C13" s="216"/>
      <c r="D13" s="32" t="s">
        <v>328</v>
      </c>
      <c r="E13" s="51">
        <v>1</v>
      </c>
      <c r="F13" s="50">
        <f>J13</f>
        <v>5</v>
      </c>
      <c r="G13" s="51">
        <v>2</v>
      </c>
      <c r="H13" s="51">
        <v>3</v>
      </c>
      <c r="I13" s="51">
        <v>4</v>
      </c>
      <c r="J13" s="51">
        <v>5</v>
      </c>
      <c r="K13" s="35">
        <f t="shared" si="1"/>
        <v>5</v>
      </c>
      <c r="L13" s="110"/>
      <c r="N13" s="36" t="s">
        <v>523</v>
      </c>
      <c r="O13" s="52"/>
      <c r="P13" s="52"/>
      <c r="Q13" s="52"/>
      <c r="R13" s="52"/>
      <c r="S13" s="52"/>
      <c r="T13" s="52"/>
      <c r="U13" s="57"/>
      <c r="V13" s="57"/>
      <c r="W13" s="57"/>
      <c r="X13" s="57"/>
      <c r="Y13" s="57"/>
      <c r="Z13" s="57"/>
      <c r="AA13" s="57"/>
      <c r="AB13" s="57"/>
    </row>
    <row r="14" spans="2:28" ht="12.75">
      <c r="B14" s="115"/>
      <c r="C14" s="241"/>
      <c r="D14" s="31" t="s">
        <v>329</v>
      </c>
      <c r="E14" s="51">
        <v>0</v>
      </c>
      <c r="F14" s="50">
        <f>J14</f>
        <v>1</v>
      </c>
      <c r="G14" s="51">
        <v>0</v>
      </c>
      <c r="H14" s="51">
        <v>0</v>
      </c>
      <c r="I14" s="51">
        <v>0</v>
      </c>
      <c r="J14" s="51">
        <v>1</v>
      </c>
      <c r="K14" s="35">
        <f t="shared" si="1"/>
        <v>0</v>
      </c>
      <c r="L14" s="110"/>
      <c r="N14" s="36" t="s">
        <v>524</v>
      </c>
      <c r="O14" s="52"/>
      <c r="P14" s="52"/>
      <c r="Q14" s="52"/>
      <c r="R14" s="52"/>
      <c r="S14" s="52"/>
      <c r="T14" s="52"/>
      <c r="U14" s="57"/>
      <c r="V14" s="57"/>
      <c r="W14" s="57"/>
      <c r="X14" s="57"/>
      <c r="Y14" s="57"/>
      <c r="Z14" s="57"/>
      <c r="AA14" s="57"/>
      <c r="AB14" s="57"/>
    </row>
    <row r="15" spans="2:28" ht="12.75" customHeight="1">
      <c r="B15" s="115"/>
      <c r="C15" s="265" t="s">
        <v>330</v>
      </c>
      <c r="D15" s="266"/>
      <c r="E15" s="266"/>
      <c r="F15" s="266"/>
      <c r="G15" s="266"/>
      <c r="H15" s="266"/>
      <c r="I15" s="266"/>
      <c r="J15" s="266"/>
      <c r="K15" s="267"/>
      <c r="L15" s="110"/>
      <c r="N15" s="36" t="s">
        <v>525</v>
      </c>
      <c r="O15" s="52"/>
      <c r="P15" s="52"/>
      <c r="Q15" s="52"/>
      <c r="R15" s="52"/>
      <c r="S15" s="52"/>
      <c r="T15" s="52"/>
      <c r="U15" s="57"/>
      <c r="V15" s="57"/>
      <c r="W15" s="57"/>
      <c r="X15" s="57"/>
      <c r="Y15" s="57"/>
      <c r="Z15" s="57"/>
      <c r="AA15" s="57"/>
      <c r="AB15" s="57"/>
    </row>
    <row r="16" spans="2:28" ht="25.5">
      <c r="B16" s="115"/>
      <c r="C16" s="24">
        <v>2</v>
      </c>
      <c r="D16" s="30" t="s">
        <v>353</v>
      </c>
      <c r="E16" s="50">
        <f aca="true" t="shared" si="2" ref="E16:J16">E17+E18</f>
        <v>738.7629999999999</v>
      </c>
      <c r="F16" s="50">
        <f t="shared" si="2"/>
        <v>694.47</v>
      </c>
      <c r="G16" s="50">
        <f t="shared" si="2"/>
        <v>163.21374999999995</v>
      </c>
      <c r="H16" s="50">
        <f t="shared" si="2"/>
        <v>340.17999999999995</v>
      </c>
      <c r="I16" s="50">
        <f t="shared" si="2"/>
        <v>518.3737499999997</v>
      </c>
      <c r="J16" s="50">
        <f t="shared" si="2"/>
        <v>700.4599999999998</v>
      </c>
      <c r="K16" s="35">
        <f t="shared" si="1"/>
        <v>0.9400443714696054</v>
      </c>
      <c r="L16" s="110"/>
      <c r="N16" s="36" t="s">
        <v>526</v>
      </c>
      <c r="O16" s="52"/>
      <c r="P16" s="52"/>
      <c r="Q16" s="52"/>
      <c r="R16" s="52"/>
      <c r="S16" s="52"/>
      <c r="T16" s="52"/>
      <c r="U16" s="57"/>
      <c r="V16" s="57"/>
      <c r="W16" s="57"/>
      <c r="X16" s="57"/>
      <c r="Y16" s="57"/>
      <c r="Z16" s="57"/>
      <c r="AA16" s="57"/>
      <c r="AB16" s="57"/>
    </row>
    <row r="17" spans="2:28" ht="12.75">
      <c r="B17" s="115"/>
      <c r="C17" s="24" t="s">
        <v>621</v>
      </c>
      <c r="D17" s="31" t="s">
        <v>331</v>
      </c>
      <c r="E17" s="50">
        <f>'Расчет прибыли'!E21</f>
        <v>736.7629999999999</v>
      </c>
      <c r="F17" s="50">
        <f>'Расчет прибыли'!F21</f>
        <v>688.47</v>
      </c>
      <c r="G17" s="50">
        <f>'Расчет прибыли'!G21</f>
        <v>160.21374999999995</v>
      </c>
      <c r="H17" s="50">
        <f>'Расчет прибыли'!H21</f>
        <v>335.17999999999995</v>
      </c>
      <c r="I17" s="50">
        <f>'Расчет прибыли'!I21</f>
        <v>510.37374999999975</v>
      </c>
      <c r="J17" s="50">
        <f>'Расчет прибыли'!J21</f>
        <v>688.4599999999998</v>
      </c>
      <c r="K17" s="35">
        <f t="shared" si="1"/>
        <v>0.9344524630037069</v>
      </c>
      <c r="L17" s="110"/>
      <c r="N17" s="36" t="s">
        <v>527</v>
      </c>
      <c r="O17" s="52"/>
      <c r="P17" s="52"/>
      <c r="Q17" s="52"/>
      <c r="R17" s="52"/>
      <c r="S17" s="52"/>
      <c r="T17" s="52"/>
      <c r="U17" s="57"/>
      <c r="V17" s="57"/>
      <c r="W17" s="57"/>
      <c r="X17" s="57"/>
      <c r="Y17" s="57"/>
      <c r="Z17" s="57"/>
      <c r="AA17" s="57"/>
      <c r="AB17" s="57"/>
    </row>
    <row r="18" spans="2:28" ht="25.5">
      <c r="B18" s="115"/>
      <c r="C18" s="24" t="s">
        <v>622</v>
      </c>
      <c r="D18" s="31" t="s">
        <v>332</v>
      </c>
      <c r="E18" s="50">
        <f>'затраты на реализацию'!E17</f>
        <v>2</v>
      </c>
      <c r="F18" s="50">
        <f>'затраты на реализацию'!F17</f>
        <v>6</v>
      </c>
      <c r="G18" s="50">
        <f>'затраты на реализацию'!G17</f>
        <v>3</v>
      </c>
      <c r="H18" s="50">
        <f>'затраты на реализацию'!H17</f>
        <v>5</v>
      </c>
      <c r="I18" s="50">
        <f>'затраты на реализацию'!I17</f>
        <v>8</v>
      </c>
      <c r="J18" s="50">
        <f>'затраты на реализацию'!J17</f>
        <v>12</v>
      </c>
      <c r="K18" s="35">
        <f t="shared" si="1"/>
        <v>3</v>
      </c>
      <c r="L18" s="110"/>
      <c r="N18" s="166" t="s">
        <v>528</v>
      </c>
      <c r="O18" s="52"/>
      <c r="P18" s="52"/>
      <c r="Q18" s="52"/>
      <c r="R18" s="52"/>
      <c r="S18" s="52"/>
      <c r="T18" s="52"/>
      <c r="U18" s="57"/>
      <c r="V18" s="57"/>
      <c r="W18" s="57"/>
      <c r="X18" s="57"/>
      <c r="Y18" s="57"/>
      <c r="Z18" s="57"/>
      <c r="AA18" s="57"/>
      <c r="AB18" s="57"/>
    </row>
    <row r="19" spans="2:28" ht="25.5">
      <c r="B19" s="115"/>
      <c r="C19" s="24">
        <v>3</v>
      </c>
      <c r="D19" s="30" t="s">
        <v>354</v>
      </c>
      <c r="E19" s="50">
        <f aca="true" t="shared" si="3" ref="E19:J19">E20+E21+E23+E24+E25</f>
        <v>0</v>
      </c>
      <c r="F19" s="50">
        <f t="shared" si="3"/>
        <v>0</v>
      </c>
      <c r="G19" s="50">
        <f t="shared" si="3"/>
        <v>0</v>
      </c>
      <c r="H19" s="50">
        <f t="shared" si="3"/>
        <v>0</v>
      </c>
      <c r="I19" s="50">
        <f t="shared" si="3"/>
        <v>0</v>
      </c>
      <c r="J19" s="50">
        <f t="shared" si="3"/>
        <v>0</v>
      </c>
      <c r="K19" s="35">
        <f t="shared" si="1"/>
        <v>0</v>
      </c>
      <c r="L19" s="110"/>
      <c r="N19" s="36" t="s">
        <v>529</v>
      </c>
      <c r="O19" s="52"/>
      <c r="P19" s="52"/>
      <c r="Q19" s="52"/>
      <c r="R19" s="52"/>
      <c r="S19" s="52"/>
      <c r="T19" s="52"/>
      <c r="U19" s="57"/>
      <c r="V19" s="57"/>
      <c r="W19" s="57"/>
      <c r="X19" s="57"/>
      <c r="Y19" s="57"/>
      <c r="Z19" s="57"/>
      <c r="AA19" s="57"/>
      <c r="AB19" s="57"/>
    </row>
    <row r="20" spans="2:28" s="3" customFormat="1" ht="12.75">
      <c r="B20" s="115"/>
      <c r="C20" s="24" t="s">
        <v>559</v>
      </c>
      <c r="D20" s="31" t="s">
        <v>333</v>
      </c>
      <c r="E20" s="51">
        <v>0</v>
      </c>
      <c r="F20" s="51">
        <v>0</v>
      </c>
      <c r="G20" s="51">
        <v>0</v>
      </c>
      <c r="H20" s="51">
        <v>0</v>
      </c>
      <c r="I20" s="51">
        <v>0</v>
      </c>
      <c r="J20" s="51">
        <v>0</v>
      </c>
      <c r="K20" s="35">
        <f t="shared" si="1"/>
        <v>0</v>
      </c>
      <c r="L20" s="119"/>
      <c r="N20" s="36" t="s">
        <v>530</v>
      </c>
      <c r="O20" s="52"/>
      <c r="P20" s="52"/>
      <c r="Q20" s="52"/>
      <c r="R20" s="52"/>
      <c r="S20" s="52"/>
      <c r="T20" s="52"/>
      <c r="U20" s="57"/>
      <c r="V20" s="57"/>
      <c r="W20" s="57"/>
      <c r="X20" s="57"/>
      <c r="Y20" s="57"/>
      <c r="Z20" s="57"/>
      <c r="AA20" s="57"/>
      <c r="AB20" s="57"/>
    </row>
    <row r="21" spans="2:28" s="18" customFormat="1" ht="12.75">
      <c r="B21" s="116"/>
      <c r="C21" s="24" t="s">
        <v>560</v>
      </c>
      <c r="D21" s="31" t="s">
        <v>334</v>
      </c>
      <c r="E21" s="51">
        <v>0</v>
      </c>
      <c r="F21" s="51">
        <v>0</v>
      </c>
      <c r="G21" s="51">
        <v>0</v>
      </c>
      <c r="H21" s="51">
        <v>0</v>
      </c>
      <c r="I21" s="51">
        <v>0</v>
      </c>
      <c r="J21" s="51">
        <v>0</v>
      </c>
      <c r="K21" s="35">
        <f t="shared" si="1"/>
        <v>0</v>
      </c>
      <c r="L21" s="117"/>
      <c r="N21" s="36" t="s">
        <v>531</v>
      </c>
      <c r="O21" s="52"/>
      <c r="P21" s="52"/>
      <c r="Q21" s="52"/>
      <c r="R21" s="52"/>
      <c r="S21" s="52"/>
      <c r="T21" s="52"/>
      <c r="U21" s="57"/>
      <c r="V21" s="57"/>
      <c r="W21" s="57"/>
      <c r="X21" s="57"/>
      <c r="Y21" s="57"/>
      <c r="Z21" s="57"/>
      <c r="AA21" s="57"/>
      <c r="AB21" s="57"/>
    </row>
    <row r="22" spans="2:28" ht="12.75">
      <c r="B22" s="115"/>
      <c r="C22" s="24" t="s">
        <v>668</v>
      </c>
      <c r="D22" s="32" t="s">
        <v>335</v>
      </c>
      <c r="E22" s="51">
        <v>0</v>
      </c>
      <c r="F22" s="51">
        <v>0</v>
      </c>
      <c r="G22" s="51">
        <v>0</v>
      </c>
      <c r="H22" s="51">
        <v>0</v>
      </c>
      <c r="I22" s="51">
        <v>0</v>
      </c>
      <c r="J22" s="51">
        <v>0</v>
      </c>
      <c r="K22" s="35">
        <f t="shared" si="1"/>
        <v>0</v>
      </c>
      <c r="L22" s="110"/>
      <c r="N22" s="36" t="s">
        <v>532</v>
      </c>
      <c r="O22" s="52"/>
      <c r="P22" s="52"/>
      <c r="Q22" s="52"/>
      <c r="R22" s="52"/>
      <c r="S22" s="52"/>
      <c r="T22" s="52"/>
      <c r="U22" s="57"/>
      <c r="V22" s="57"/>
      <c r="W22" s="57"/>
      <c r="X22" s="57"/>
      <c r="Y22" s="57"/>
      <c r="Z22" s="57"/>
      <c r="AA22" s="57"/>
      <c r="AB22" s="57"/>
    </row>
    <row r="23" spans="2:28" ht="12.75">
      <c r="B23" s="115"/>
      <c r="C23" s="24" t="s">
        <v>563</v>
      </c>
      <c r="D23" s="31" t="s">
        <v>336</v>
      </c>
      <c r="E23" s="51">
        <v>0</v>
      </c>
      <c r="F23" s="51">
        <v>0</v>
      </c>
      <c r="G23" s="51">
        <v>0</v>
      </c>
      <c r="H23" s="51">
        <v>0</v>
      </c>
      <c r="I23" s="51">
        <v>0</v>
      </c>
      <c r="J23" s="51">
        <v>0</v>
      </c>
      <c r="K23" s="35">
        <f t="shared" si="1"/>
        <v>0</v>
      </c>
      <c r="L23" s="110"/>
      <c r="N23" s="36" t="s">
        <v>533</v>
      </c>
      <c r="O23" s="52"/>
      <c r="P23" s="52"/>
      <c r="Q23" s="52"/>
      <c r="R23" s="52"/>
      <c r="S23" s="52"/>
      <c r="T23" s="52"/>
      <c r="U23" s="57"/>
      <c r="V23" s="57"/>
      <c r="W23" s="57"/>
      <c r="X23" s="57"/>
      <c r="Y23" s="57"/>
      <c r="Z23" s="57"/>
      <c r="AA23" s="57"/>
      <c r="AB23" s="57"/>
    </row>
    <row r="24" spans="2:28" ht="12.75">
      <c r="B24" s="115"/>
      <c r="C24" s="24" t="s">
        <v>627</v>
      </c>
      <c r="D24" s="31" t="s">
        <v>337</v>
      </c>
      <c r="E24" s="51">
        <v>0</v>
      </c>
      <c r="F24" s="51">
        <v>0</v>
      </c>
      <c r="G24" s="51">
        <v>0</v>
      </c>
      <c r="H24" s="51">
        <v>0</v>
      </c>
      <c r="I24" s="51">
        <v>0</v>
      </c>
      <c r="J24" s="51">
        <v>0</v>
      </c>
      <c r="K24" s="35">
        <f t="shared" si="1"/>
        <v>0</v>
      </c>
      <c r="L24" s="110"/>
      <c r="N24" s="36"/>
      <c r="O24" s="52"/>
      <c r="P24" s="52"/>
      <c r="Q24" s="52"/>
      <c r="R24" s="52"/>
      <c r="S24" s="52"/>
      <c r="T24" s="52"/>
      <c r="U24" s="57"/>
      <c r="V24" s="57"/>
      <c r="W24" s="57"/>
      <c r="X24" s="57"/>
      <c r="Y24" s="57"/>
      <c r="Z24" s="57"/>
      <c r="AA24" s="57"/>
      <c r="AB24" s="57"/>
    </row>
    <row r="25" spans="2:28" s="3" customFormat="1" ht="14.25">
      <c r="B25" s="114"/>
      <c r="C25" s="24" t="s">
        <v>628</v>
      </c>
      <c r="D25" s="31" t="s">
        <v>338</v>
      </c>
      <c r="E25" s="50">
        <f aca="true" t="shared" si="4" ref="E25:J25">E26+E28+E29</f>
        <v>0</v>
      </c>
      <c r="F25" s="50">
        <f t="shared" si="4"/>
        <v>0</v>
      </c>
      <c r="G25" s="50">
        <f t="shared" si="4"/>
        <v>0</v>
      </c>
      <c r="H25" s="50">
        <f t="shared" si="4"/>
        <v>0</v>
      </c>
      <c r="I25" s="50">
        <f t="shared" si="4"/>
        <v>0</v>
      </c>
      <c r="J25" s="50">
        <f t="shared" si="4"/>
        <v>0</v>
      </c>
      <c r="K25" s="35">
        <f t="shared" si="1"/>
        <v>0</v>
      </c>
      <c r="L25" s="118"/>
      <c r="N25" s="36"/>
      <c r="O25" s="52"/>
      <c r="P25" s="52"/>
      <c r="Q25" s="52"/>
      <c r="R25" s="52"/>
      <c r="S25" s="52"/>
      <c r="T25" s="52"/>
      <c r="U25" s="57"/>
      <c r="V25" s="57"/>
      <c r="W25" s="57"/>
      <c r="X25" s="57"/>
      <c r="Y25" s="57"/>
      <c r="Z25" s="57"/>
      <c r="AA25" s="57"/>
      <c r="AB25" s="57"/>
    </row>
    <row r="26" spans="2:28" s="3" customFormat="1" ht="25.5">
      <c r="B26" s="115"/>
      <c r="C26" s="24" t="s">
        <v>348</v>
      </c>
      <c r="D26" s="32" t="s">
        <v>339</v>
      </c>
      <c r="E26" s="51">
        <v>0</v>
      </c>
      <c r="F26" s="51">
        <v>0</v>
      </c>
      <c r="G26" s="51">
        <v>0</v>
      </c>
      <c r="H26" s="51">
        <v>0</v>
      </c>
      <c r="I26" s="51">
        <v>0</v>
      </c>
      <c r="J26" s="51">
        <v>0</v>
      </c>
      <c r="K26" s="35">
        <f t="shared" si="1"/>
        <v>0</v>
      </c>
      <c r="L26" s="119"/>
      <c r="N26" s="36"/>
      <c r="O26" s="52"/>
      <c r="P26" s="52"/>
      <c r="Q26" s="52"/>
      <c r="R26" s="52"/>
      <c r="S26" s="52"/>
      <c r="T26" s="52"/>
      <c r="U26" s="57"/>
      <c r="V26" s="57"/>
      <c r="W26" s="57"/>
      <c r="X26" s="57"/>
      <c r="Y26" s="57"/>
      <c r="Z26" s="57"/>
      <c r="AA26" s="57"/>
      <c r="AB26" s="57"/>
    </row>
    <row r="27" spans="2:28" s="7" customFormat="1" ht="12.75">
      <c r="B27" s="115"/>
      <c r="C27" s="24" t="s">
        <v>349</v>
      </c>
      <c r="D27" s="56" t="s">
        <v>340</v>
      </c>
      <c r="E27" s="51">
        <v>0</v>
      </c>
      <c r="F27" s="51">
        <v>0</v>
      </c>
      <c r="G27" s="51">
        <v>0</v>
      </c>
      <c r="H27" s="51">
        <v>0</v>
      </c>
      <c r="I27" s="51">
        <v>0</v>
      </c>
      <c r="J27" s="51">
        <v>0</v>
      </c>
      <c r="K27" s="35">
        <f t="shared" si="1"/>
        <v>0</v>
      </c>
      <c r="L27" s="110"/>
      <c r="N27" s="36"/>
      <c r="O27" s="52"/>
      <c r="P27" s="52"/>
      <c r="Q27" s="52"/>
      <c r="R27" s="52"/>
      <c r="S27" s="52"/>
      <c r="T27" s="52"/>
      <c r="U27" s="57"/>
      <c r="V27" s="57"/>
      <c r="W27" s="57"/>
      <c r="X27" s="57"/>
      <c r="Y27" s="57"/>
      <c r="Z27" s="57"/>
      <c r="AA27" s="57"/>
      <c r="AB27" s="57"/>
    </row>
    <row r="28" spans="2:28" s="18" customFormat="1" ht="25.5">
      <c r="B28" s="116"/>
      <c r="C28" s="24" t="s">
        <v>350</v>
      </c>
      <c r="D28" s="32" t="s">
        <v>341</v>
      </c>
      <c r="E28" s="51">
        <v>0</v>
      </c>
      <c r="F28" s="51">
        <v>0</v>
      </c>
      <c r="G28" s="51">
        <v>0</v>
      </c>
      <c r="H28" s="51">
        <v>0</v>
      </c>
      <c r="I28" s="51">
        <v>0</v>
      </c>
      <c r="J28" s="51">
        <v>0</v>
      </c>
      <c r="K28" s="35">
        <f t="shared" si="1"/>
        <v>0</v>
      </c>
      <c r="L28" s="117"/>
      <c r="N28" s="36"/>
      <c r="O28" s="52"/>
      <c r="P28" s="52"/>
      <c r="Q28" s="52"/>
      <c r="R28" s="52"/>
      <c r="S28" s="52"/>
      <c r="T28" s="52"/>
      <c r="U28" s="57"/>
      <c r="V28" s="57"/>
      <c r="W28" s="57"/>
      <c r="X28" s="57"/>
      <c r="Y28" s="57"/>
      <c r="Z28" s="57"/>
      <c r="AA28" s="57"/>
      <c r="AB28" s="57"/>
    </row>
    <row r="29" spans="2:28" s="18" customFormat="1" ht="12.75">
      <c r="B29" s="116"/>
      <c r="C29" s="24" t="s">
        <v>351</v>
      </c>
      <c r="D29" s="32" t="s">
        <v>342</v>
      </c>
      <c r="E29" s="51">
        <v>0</v>
      </c>
      <c r="F29" s="51">
        <v>0</v>
      </c>
      <c r="G29" s="51">
        <v>0</v>
      </c>
      <c r="H29" s="51">
        <v>0</v>
      </c>
      <c r="I29" s="51">
        <v>0</v>
      </c>
      <c r="J29" s="51">
        <v>0</v>
      </c>
      <c r="K29" s="35">
        <f t="shared" si="1"/>
        <v>0</v>
      </c>
      <c r="L29" s="117"/>
      <c r="N29" s="36"/>
      <c r="O29" s="52"/>
      <c r="P29" s="52"/>
      <c r="Q29" s="52"/>
      <c r="R29" s="52"/>
      <c r="S29" s="52"/>
      <c r="T29" s="52"/>
      <c r="U29" s="57"/>
      <c r="V29" s="57"/>
      <c r="W29" s="57"/>
      <c r="X29" s="57"/>
      <c r="Y29" s="57"/>
      <c r="Z29" s="57"/>
      <c r="AA29" s="57"/>
      <c r="AB29" s="57"/>
    </row>
    <row r="30" spans="2:28" s="18" customFormat="1" ht="25.5">
      <c r="B30" s="116"/>
      <c r="C30" s="24">
        <v>4</v>
      </c>
      <c r="D30" s="30" t="s">
        <v>343</v>
      </c>
      <c r="E30" s="50">
        <f aca="true" t="shared" si="5" ref="E30:J30">E16+E19</f>
        <v>738.7629999999999</v>
      </c>
      <c r="F30" s="50">
        <f t="shared" si="5"/>
        <v>694.47</v>
      </c>
      <c r="G30" s="50">
        <f t="shared" si="5"/>
        <v>163.21374999999995</v>
      </c>
      <c r="H30" s="50">
        <f t="shared" si="5"/>
        <v>340.17999999999995</v>
      </c>
      <c r="I30" s="50">
        <f t="shared" si="5"/>
        <v>518.3737499999997</v>
      </c>
      <c r="J30" s="50">
        <f t="shared" si="5"/>
        <v>700.4599999999998</v>
      </c>
      <c r="K30" s="35">
        <f t="shared" si="1"/>
        <v>0.9400443714696054</v>
      </c>
      <c r="L30" s="117"/>
      <c r="N30" s="36"/>
      <c r="O30" s="52"/>
      <c r="P30" s="52"/>
      <c r="Q30" s="52"/>
      <c r="R30" s="52"/>
      <c r="S30" s="52"/>
      <c r="T30" s="52"/>
      <c r="U30" s="57"/>
      <c r="V30" s="57"/>
      <c r="W30" s="57"/>
      <c r="X30" s="57"/>
      <c r="Y30" s="57"/>
      <c r="Z30" s="57"/>
      <c r="AA30" s="57"/>
      <c r="AB30" s="57"/>
    </row>
    <row r="31" spans="2:28" s="18" customFormat="1" ht="25.5">
      <c r="B31" s="116"/>
      <c r="C31" s="24">
        <v>5</v>
      </c>
      <c r="D31" s="30" t="s">
        <v>344</v>
      </c>
      <c r="E31" s="35">
        <f aca="true" t="shared" si="6" ref="E31:J31">E32+E33+E34</f>
        <v>1</v>
      </c>
      <c r="F31" s="35">
        <f t="shared" si="6"/>
        <v>1</v>
      </c>
      <c r="G31" s="35">
        <f t="shared" si="6"/>
        <v>1</v>
      </c>
      <c r="H31" s="35">
        <f t="shared" si="6"/>
        <v>1</v>
      </c>
      <c r="I31" s="35">
        <f t="shared" si="6"/>
        <v>1</v>
      </c>
      <c r="J31" s="35">
        <f t="shared" si="6"/>
        <v>1</v>
      </c>
      <c r="K31" s="26" t="s">
        <v>564</v>
      </c>
      <c r="L31" s="117"/>
      <c r="N31" s="36"/>
      <c r="O31" s="52"/>
      <c r="P31" s="52"/>
      <c r="Q31" s="52"/>
      <c r="R31" s="52"/>
      <c r="S31" s="52"/>
      <c r="T31" s="52"/>
      <c r="U31" s="57"/>
      <c r="V31" s="57"/>
      <c r="W31" s="57"/>
      <c r="X31" s="57"/>
      <c r="Y31" s="57"/>
      <c r="Z31" s="57"/>
      <c r="AA31" s="57"/>
      <c r="AB31" s="57"/>
    </row>
    <row r="32" spans="2:28" s="18" customFormat="1" ht="12.75">
      <c r="B32" s="116"/>
      <c r="C32" s="24" t="s">
        <v>561</v>
      </c>
      <c r="D32" s="31" t="s">
        <v>345</v>
      </c>
      <c r="E32" s="35">
        <f aca="true" t="shared" si="7" ref="E32:J32">E16/E30</f>
        <v>1</v>
      </c>
      <c r="F32" s="35">
        <f t="shared" si="7"/>
        <v>1</v>
      </c>
      <c r="G32" s="35">
        <f t="shared" si="7"/>
        <v>1</v>
      </c>
      <c r="H32" s="35">
        <f t="shared" si="7"/>
        <v>1</v>
      </c>
      <c r="I32" s="35">
        <f t="shared" si="7"/>
        <v>1</v>
      </c>
      <c r="J32" s="35">
        <f t="shared" si="7"/>
        <v>1</v>
      </c>
      <c r="K32" s="26" t="s">
        <v>564</v>
      </c>
      <c r="L32" s="117"/>
      <c r="N32" s="36"/>
      <c r="O32" s="52"/>
      <c r="P32" s="52"/>
      <c r="Q32" s="52"/>
      <c r="R32" s="52"/>
      <c r="S32" s="52"/>
      <c r="T32" s="52"/>
      <c r="U32" s="57"/>
      <c r="V32" s="57"/>
      <c r="W32" s="57"/>
      <c r="X32" s="57"/>
      <c r="Y32" s="57"/>
      <c r="Z32" s="57"/>
      <c r="AA32" s="57"/>
      <c r="AB32" s="57"/>
    </row>
    <row r="33" spans="2:28" s="18" customFormat="1" ht="12.75">
      <c r="B33" s="116"/>
      <c r="C33" s="24" t="s">
        <v>661</v>
      </c>
      <c r="D33" s="31" t="s">
        <v>346</v>
      </c>
      <c r="E33" s="35">
        <f aca="true" t="shared" si="8" ref="E33:J33">(E20+E21+E23+E24)/E30</f>
        <v>0</v>
      </c>
      <c r="F33" s="35">
        <f t="shared" si="8"/>
        <v>0</v>
      </c>
      <c r="G33" s="35">
        <f t="shared" si="8"/>
        <v>0</v>
      </c>
      <c r="H33" s="35">
        <f t="shared" si="8"/>
        <v>0</v>
      </c>
      <c r="I33" s="35">
        <f t="shared" si="8"/>
        <v>0</v>
      </c>
      <c r="J33" s="35">
        <f t="shared" si="8"/>
        <v>0</v>
      </c>
      <c r="K33" s="26" t="s">
        <v>564</v>
      </c>
      <c r="L33" s="117"/>
      <c r="N33" s="36"/>
      <c r="O33" s="52"/>
      <c r="P33" s="52"/>
      <c r="Q33" s="52"/>
      <c r="R33" s="52"/>
      <c r="S33" s="52"/>
      <c r="T33" s="52"/>
      <c r="U33" s="57"/>
      <c r="V33" s="57"/>
      <c r="W33" s="57"/>
      <c r="X33" s="57"/>
      <c r="Y33" s="57"/>
      <c r="Z33" s="57"/>
      <c r="AA33" s="57"/>
      <c r="AB33" s="57"/>
    </row>
    <row r="34" spans="2:28" s="18" customFormat="1" ht="12.75">
      <c r="B34" s="116"/>
      <c r="C34" s="24" t="s">
        <v>662</v>
      </c>
      <c r="D34" s="31" t="s">
        <v>347</v>
      </c>
      <c r="E34" s="35">
        <f aca="true" t="shared" si="9" ref="E34:J34">E25/E30</f>
        <v>0</v>
      </c>
      <c r="F34" s="35">
        <f t="shared" si="9"/>
        <v>0</v>
      </c>
      <c r="G34" s="35">
        <f t="shared" si="9"/>
        <v>0</v>
      </c>
      <c r="H34" s="35">
        <f t="shared" si="9"/>
        <v>0</v>
      </c>
      <c r="I34" s="35">
        <f t="shared" si="9"/>
        <v>0</v>
      </c>
      <c r="J34" s="35">
        <f t="shared" si="9"/>
        <v>0</v>
      </c>
      <c r="K34" s="26" t="s">
        <v>564</v>
      </c>
      <c r="L34" s="117"/>
      <c r="N34" s="36"/>
      <c r="O34" s="52"/>
      <c r="P34" s="52"/>
      <c r="Q34" s="52"/>
      <c r="R34" s="52"/>
      <c r="S34" s="52"/>
      <c r="T34" s="52"/>
      <c r="U34" s="57"/>
      <c r="V34" s="57"/>
      <c r="W34" s="57"/>
      <c r="X34" s="57"/>
      <c r="Y34" s="57"/>
      <c r="Z34" s="57"/>
      <c r="AA34" s="57"/>
      <c r="AB34" s="57"/>
    </row>
    <row r="35" spans="2:12" ht="10.5" customHeight="1" thickBot="1">
      <c r="B35" s="132"/>
      <c r="C35" s="227"/>
      <c r="D35" s="227"/>
      <c r="E35" s="227"/>
      <c r="F35" s="227"/>
      <c r="G35" s="227"/>
      <c r="H35" s="227"/>
      <c r="I35" s="227"/>
      <c r="J35" s="227"/>
      <c r="K35" s="133"/>
      <c r="L35" s="134"/>
    </row>
  </sheetData>
  <sheetProtection/>
  <mergeCells count="11">
    <mergeCell ref="E6:E7"/>
    <mergeCell ref="G6:J6"/>
    <mergeCell ref="C4:K4"/>
    <mergeCell ref="C35:J35"/>
    <mergeCell ref="F6:F7"/>
    <mergeCell ref="K6:K7"/>
    <mergeCell ref="C8:K8"/>
    <mergeCell ref="C9:C14"/>
    <mergeCell ref="C15:K15"/>
    <mergeCell ref="C6:C7"/>
    <mergeCell ref="D6:D7"/>
  </mergeCells>
  <hyperlinks>
    <hyperlink ref="N5" location="'Титульный лист'!A1" display="Титульный лист"/>
    <hyperlink ref="N6" location="'сведения о разработчике'!A1" display="Сведения о разработчике бизнес-плана"/>
    <hyperlink ref="N8" location="'Доведенные показатели'!A1" display="Т.1 Доведенные показатели развития коммерческой организации на очередной год"/>
    <hyperlink ref="N7" location="'паспорт организации'!A1" display="Паспорт организации"/>
    <hyperlink ref="N9" location="'Перечень мероприятий'!A1" display="Т.2 Перечень мероприятий, направленных на достижение основных показателей развития коммерческой организации на очередной год"/>
    <hyperlink ref="N10" location="'Показатели развития на год'!A1" display="т.3 Основные показатели развития коммерческой организации на очередной год"/>
    <hyperlink ref="N11" location="Цены!A1" display="т.4 Прогнозируемые цены на продукцию"/>
    <hyperlink ref="N12" location="'Программа производства'!A1" display="т.5 Программа производства продукции"/>
    <hyperlink ref="N13" location="'Программа реализации'!A1" display="т.6 Программа реализации продукции"/>
    <hyperlink ref="N14" location="'Расчет материальных затрат'!A1" display="т.7 Расчет материальных затрат"/>
    <hyperlink ref="N15" location="'Расчет трудовых ресурсов'!A1" display="т.8 Расчет потребности в трудовых ресурсах и расходов на оплату труда работников"/>
    <hyperlink ref="N16" location="амортизация!A1" display="т.9 Расчет амортизационных отчислений"/>
    <hyperlink ref="N17" location="'затраты на реализацию'!A1" display="т.10 Расчет затрат на реализацию продукции"/>
    <hyperlink ref="N18" location="'Расчет прибыли'!A1" display="'Расчет прибыли'!A1"/>
    <hyperlink ref="N19" location="'Расчет потока денежных средств'!A1" display="т.12 Расчет потока денежных средств по организации"/>
    <hyperlink ref="N20" location="'Проектно-балансовая ведомость'!A1" display="т.13 Проектно-балансовая ведомость по организации"/>
    <hyperlink ref="N21" location="'Инвестиции и финансирование'!A1" display="т.14 Инвестиции в основной капитал и источники финансирования"/>
    <hyperlink ref="N22" location="'Перечень инв. проектов'!A1" display="т.15 Перечень инвестиционных проектов и источники их финансирования"/>
    <hyperlink ref="N23" location="'Кредиторская задолженность'!A1" display="т.16 Просроченная кредиторская задолженность, подлежащая реструктуризации в очередном году"/>
    <hyperlink ref="N3" location="РЕКОМЕНДАЦИИ!A1" display="РЕКОМЕНДАЦИИ по разработке бизнес-планов развития коммерческих организаций на год "/>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4" r:id="rId3"/>
  <headerFooter>
    <oddFooter>&amp;L&amp;"Tahoma,обычный"&amp;6© ИПС ЭКСПЕРТ&amp;C&amp;"Tahoma,обычный"&amp;6(017) 354 78 92, 354 78 76&amp;R&amp;"Tahoma,обычный"&amp;6www.expert.by</oddFooter>
  </headerFooter>
  <legacyDrawing r:id="rId2"/>
</worksheet>
</file>

<file path=xl/worksheets/sheet18.xml><?xml version="1.0" encoding="utf-8"?>
<worksheet xmlns="http://schemas.openxmlformats.org/spreadsheetml/2006/main" xmlns:r="http://schemas.openxmlformats.org/officeDocument/2006/relationships">
  <sheetPr>
    <tabColor rgb="FF00B0F0"/>
    <pageSetUpPr fitToPage="1"/>
  </sheetPr>
  <dimension ref="B1:AW34"/>
  <sheetViews>
    <sheetView zoomScalePageLayoutView="0" workbookViewId="0" topLeftCell="A1">
      <selection activeCell="A1" sqref="A1"/>
    </sheetView>
  </sheetViews>
  <sheetFormatPr defaultColWidth="2.75390625" defaultRowHeight="12" customHeight="1"/>
  <cols>
    <col min="1" max="1" width="4.25390625" style="1" bestFit="1" customWidth="1"/>
    <col min="2" max="2" width="3.25390625" style="1" customWidth="1"/>
    <col min="3" max="3" width="19.25390625" style="5" customWidth="1"/>
    <col min="4" max="4" width="12.75390625" style="22" customWidth="1"/>
    <col min="5" max="5" width="10.625" style="22" customWidth="1"/>
    <col min="6" max="6" width="8.75390625" style="1" customWidth="1"/>
    <col min="7" max="7" width="7.125" style="1" customWidth="1"/>
    <col min="8" max="8" width="8.125" style="1" customWidth="1"/>
    <col min="9" max="9" width="9.625" style="1" customWidth="1"/>
    <col min="10" max="10" width="4.625" style="1" bestFit="1" customWidth="1"/>
    <col min="11" max="11" width="4.625" style="22" bestFit="1" customWidth="1"/>
    <col min="12" max="12" width="9.00390625" style="22" bestFit="1" customWidth="1"/>
    <col min="13" max="13" width="9.125" style="1" customWidth="1"/>
    <col min="14" max="14" width="12.00390625" style="1" customWidth="1"/>
    <col min="15" max="15" width="5.25390625" style="1" bestFit="1" customWidth="1"/>
    <col min="16" max="16" width="12.125" style="1" customWidth="1"/>
    <col min="17" max="17" width="3.00390625" style="1" customWidth="1"/>
    <col min="18" max="18" width="2.75390625" style="1" customWidth="1"/>
    <col min="19" max="19" width="108.375" style="97" bestFit="1" customWidth="1"/>
    <col min="20" max="26" width="2.75390625" style="1" customWidth="1"/>
    <col min="27" max="27" width="24.75390625" style="1" customWidth="1"/>
    <col min="28" max="30" width="2.75390625" style="1" customWidth="1"/>
    <col min="31" max="31" width="21.375" style="1" customWidth="1"/>
    <col min="32" max="16384" width="2.75390625" style="1" customWidth="1"/>
  </cols>
  <sheetData>
    <row r="1" spans="2:21" ht="15" customHeight="1" thickBot="1">
      <c r="B1" s="9"/>
      <c r="C1" s="38" t="s">
        <v>565</v>
      </c>
      <c r="D1" s="9"/>
      <c r="E1" s="9"/>
      <c r="F1" s="9"/>
      <c r="G1" s="9"/>
      <c r="H1" s="9"/>
      <c r="I1" s="9"/>
      <c r="J1" s="9"/>
      <c r="K1" s="9"/>
      <c r="L1" s="9"/>
      <c r="M1" s="9"/>
      <c r="N1" s="9"/>
      <c r="O1" s="9"/>
      <c r="P1" s="9"/>
      <c r="Q1" s="8"/>
      <c r="R1" s="9"/>
      <c r="T1" s="9"/>
      <c r="U1" s="9"/>
    </row>
    <row r="2" spans="2:49" ht="12.75">
      <c r="B2" s="104"/>
      <c r="C2" s="105"/>
      <c r="D2" s="106"/>
      <c r="E2" s="106"/>
      <c r="F2" s="107"/>
      <c r="G2" s="107"/>
      <c r="H2" s="107"/>
      <c r="I2" s="107"/>
      <c r="J2" s="107"/>
      <c r="K2" s="106"/>
      <c r="L2" s="106"/>
      <c r="M2" s="107"/>
      <c r="N2" s="107"/>
      <c r="O2" s="107"/>
      <c r="P2" s="107"/>
      <c r="Q2" s="108"/>
      <c r="Z2" s="3"/>
      <c r="AA2" s="3"/>
      <c r="AB2" s="3"/>
      <c r="AC2" s="3"/>
      <c r="AD2" s="3"/>
      <c r="AE2" s="3"/>
      <c r="AF2" s="3"/>
      <c r="AG2" s="3"/>
      <c r="AH2" s="3"/>
      <c r="AI2" s="3"/>
      <c r="AJ2" s="3"/>
      <c r="AK2" s="3"/>
      <c r="AL2" s="3"/>
      <c r="AM2" s="3"/>
      <c r="AN2" s="3"/>
      <c r="AO2" s="3"/>
      <c r="AP2" s="3"/>
      <c r="AQ2" s="3"/>
      <c r="AR2" s="3"/>
      <c r="AS2" s="3"/>
      <c r="AT2" s="3"/>
      <c r="AU2" s="3"/>
      <c r="AV2" s="3"/>
      <c r="AW2" s="3"/>
    </row>
    <row r="3" spans="2:49" ht="12.75">
      <c r="B3" s="109"/>
      <c r="C3" s="2"/>
      <c r="D3" s="20"/>
      <c r="E3" s="20"/>
      <c r="F3" s="4"/>
      <c r="G3" s="4"/>
      <c r="H3" s="4"/>
      <c r="I3" s="4"/>
      <c r="J3" s="4"/>
      <c r="K3" s="20"/>
      <c r="L3" s="20"/>
      <c r="M3" s="4"/>
      <c r="N3" s="4"/>
      <c r="O3" s="4"/>
      <c r="P3" s="145" t="s">
        <v>377</v>
      </c>
      <c r="Q3" s="110"/>
      <c r="S3" s="36" t="s">
        <v>534</v>
      </c>
      <c r="Z3" s="3"/>
      <c r="AA3" s="3"/>
      <c r="AB3" s="3"/>
      <c r="AC3" s="3"/>
      <c r="AD3" s="3"/>
      <c r="AE3" s="3"/>
      <c r="AF3" s="3"/>
      <c r="AG3" s="3"/>
      <c r="AH3" s="3"/>
      <c r="AI3" s="3"/>
      <c r="AJ3" s="3"/>
      <c r="AK3" s="3"/>
      <c r="AL3" s="3"/>
      <c r="AM3" s="3"/>
      <c r="AN3" s="3"/>
      <c r="AO3" s="3"/>
      <c r="AP3" s="3"/>
      <c r="AQ3" s="3"/>
      <c r="AR3" s="3"/>
      <c r="AS3" s="3"/>
      <c r="AT3" s="3"/>
      <c r="AU3" s="3"/>
      <c r="AV3" s="3"/>
      <c r="AW3" s="3"/>
    </row>
    <row r="4" spans="2:49" ht="18">
      <c r="B4" s="111"/>
      <c r="C4" s="182" t="s">
        <v>358</v>
      </c>
      <c r="D4" s="182"/>
      <c r="E4" s="182"/>
      <c r="F4" s="182"/>
      <c r="G4" s="182"/>
      <c r="H4" s="182"/>
      <c r="I4" s="182"/>
      <c r="J4" s="182"/>
      <c r="K4" s="182"/>
      <c r="L4" s="182"/>
      <c r="M4" s="182"/>
      <c r="N4" s="182"/>
      <c r="O4" s="182"/>
      <c r="P4" s="182"/>
      <c r="Q4" s="112"/>
      <c r="Z4" s="3"/>
      <c r="AA4" s="3"/>
      <c r="AB4" s="3"/>
      <c r="AC4" s="3"/>
      <c r="AD4" s="3"/>
      <c r="AE4" s="3"/>
      <c r="AF4" s="3"/>
      <c r="AG4" s="3"/>
      <c r="AH4" s="3"/>
      <c r="AI4" s="3"/>
      <c r="AJ4" s="3"/>
      <c r="AK4" s="3"/>
      <c r="AL4" s="3"/>
      <c r="AM4" s="3"/>
      <c r="AN4" s="3"/>
      <c r="AO4" s="3"/>
      <c r="AP4" s="3"/>
      <c r="AQ4" s="3"/>
      <c r="AR4" s="3"/>
      <c r="AS4" s="3"/>
      <c r="AT4" s="3"/>
      <c r="AU4" s="3"/>
      <c r="AV4" s="3"/>
      <c r="AW4" s="3"/>
    </row>
    <row r="5" spans="2:49" ht="16.5" customHeight="1">
      <c r="B5" s="111"/>
      <c r="C5" s="39"/>
      <c r="D5" s="39"/>
      <c r="E5" s="39"/>
      <c r="F5" s="39"/>
      <c r="G5" s="39"/>
      <c r="H5" s="39"/>
      <c r="I5" s="41"/>
      <c r="J5" s="41"/>
      <c r="K5" s="39"/>
      <c r="L5" s="39"/>
      <c r="M5" s="39"/>
      <c r="N5" s="39"/>
      <c r="O5" s="39"/>
      <c r="P5" s="41" t="s">
        <v>359</v>
      </c>
      <c r="Q5" s="112"/>
      <c r="S5" s="36" t="s">
        <v>515</v>
      </c>
      <c r="Z5" s="3"/>
      <c r="AA5" s="3"/>
      <c r="AB5" s="3"/>
      <c r="AC5" s="3"/>
      <c r="AD5" s="3"/>
      <c r="AE5" s="3"/>
      <c r="AF5" s="3"/>
      <c r="AG5" s="3"/>
      <c r="AH5" s="3"/>
      <c r="AI5" s="3"/>
      <c r="AJ5" s="3"/>
      <c r="AK5" s="3"/>
      <c r="AL5" s="3"/>
      <c r="AM5" s="3"/>
      <c r="AN5" s="3"/>
      <c r="AO5" s="3"/>
      <c r="AP5" s="3"/>
      <c r="AQ5" s="3"/>
      <c r="AR5" s="3"/>
      <c r="AS5" s="3"/>
      <c r="AT5" s="3"/>
      <c r="AU5" s="3"/>
      <c r="AV5" s="3"/>
      <c r="AW5" s="3"/>
    </row>
    <row r="6" spans="2:49" ht="14.25">
      <c r="B6" s="114"/>
      <c r="C6" s="270" t="s">
        <v>360</v>
      </c>
      <c r="D6" s="273" t="s">
        <v>361</v>
      </c>
      <c r="E6" s="273" t="s">
        <v>362</v>
      </c>
      <c r="F6" s="276" t="s">
        <v>363</v>
      </c>
      <c r="G6" s="277"/>
      <c r="H6" s="277"/>
      <c r="I6" s="277"/>
      <c r="J6" s="277"/>
      <c r="K6" s="277"/>
      <c r="L6" s="277"/>
      <c r="M6" s="277"/>
      <c r="N6" s="277"/>
      <c r="O6" s="278"/>
      <c r="P6" s="279" t="s">
        <v>364</v>
      </c>
      <c r="Q6" s="112"/>
      <c r="S6" s="36" t="s">
        <v>516</v>
      </c>
      <c r="Z6" s="3"/>
      <c r="AA6" s="3"/>
      <c r="AB6" s="3"/>
      <c r="AC6" s="3"/>
      <c r="AD6" s="3"/>
      <c r="AE6" s="3"/>
      <c r="AF6" s="3"/>
      <c r="AG6" s="3"/>
      <c r="AH6" s="3"/>
      <c r="AI6" s="3"/>
      <c r="AJ6" s="3"/>
      <c r="AK6" s="3"/>
      <c r="AL6" s="3"/>
      <c r="AM6" s="3"/>
      <c r="AN6" s="3"/>
      <c r="AO6" s="3"/>
      <c r="AP6" s="3"/>
      <c r="AQ6" s="3"/>
      <c r="AR6" s="3"/>
      <c r="AS6" s="3"/>
      <c r="AT6" s="3"/>
      <c r="AU6" s="3"/>
      <c r="AV6" s="3"/>
      <c r="AW6" s="3"/>
    </row>
    <row r="7" spans="2:49" ht="14.25">
      <c r="B7" s="114"/>
      <c r="C7" s="271"/>
      <c r="D7" s="274"/>
      <c r="E7" s="274"/>
      <c r="F7" s="273" t="s">
        <v>660</v>
      </c>
      <c r="G7" s="276" t="s">
        <v>365</v>
      </c>
      <c r="H7" s="277"/>
      <c r="I7" s="277"/>
      <c r="J7" s="277"/>
      <c r="K7" s="277"/>
      <c r="L7" s="277"/>
      <c r="M7" s="277"/>
      <c r="N7" s="277"/>
      <c r="O7" s="278"/>
      <c r="P7" s="279"/>
      <c r="Q7" s="112"/>
      <c r="S7" s="36" t="s">
        <v>517</v>
      </c>
      <c r="Z7" s="3"/>
      <c r="AA7" s="3"/>
      <c r="AB7" s="3"/>
      <c r="AC7" s="3"/>
      <c r="AD7" s="3"/>
      <c r="AE7" s="3"/>
      <c r="AF7" s="3"/>
      <c r="AG7" s="3"/>
      <c r="AH7" s="3"/>
      <c r="AI7" s="3"/>
      <c r="AJ7" s="3"/>
      <c r="AK7" s="3"/>
      <c r="AL7" s="3"/>
      <c r="AM7" s="3"/>
      <c r="AN7" s="3"/>
      <c r="AO7" s="3"/>
      <c r="AP7" s="3"/>
      <c r="AQ7" s="3"/>
      <c r="AR7" s="3"/>
      <c r="AS7" s="3"/>
      <c r="AT7" s="3"/>
      <c r="AU7" s="3"/>
      <c r="AV7" s="3"/>
      <c r="AW7" s="3"/>
    </row>
    <row r="8" spans="2:49" ht="14.25">
      <c r="B8" s="114"/>
      <c r="C8" s="271"/>
      <c r="D8" s="274"/>
      <c r="E8" s="274"/>
      <c r="F8" s="274"/>
      <c r="G8" s="276" t="s">
        <v>366</v>
      </c>
      <c r="H8" s="277"/>
      <c r="I8" s="278"/>
      <c r="J8" s="276" t="s">
        <v>367</v>
      </c>
      <c r="K8" s="277"/>
      <c r="L8" s="277"/>
      <c r="M8" s="277"/>
      <c r="N8" s="277"/>
      <c r="O8" s="278"/>
      <c r="P8" s="279"/>
      <c r="Q8" s="112"/>
      <c r="S8" s="36" t="s">
        <v>519</v>
      </c>
      <c r="Z8" s="3"/>
      <c r="AA8" s="3"/>
      <c r="AB8" s="3"/>
      <c r="AC8" s="3"/>
      <c r="AD8" s="3"/>
      <c r="AE8" s="3"/>
      <c r="AF8" s="3"/>
      <c r="AG8" s="3"/>
      <c r="AH8" s="3"/>
      <c r="AI8" s="3"/>
      <c r="AJ8" s="3"/>
      <c r="AK8" s="3"/>
      <c r="AL8" s="3"/>
      <c r="AM8" s="3"/>
      <c r="AN8" s="3"/>
      <c r="AO8" s="3"/>
      <c r="AP8" s="3"/>
      <c r="AQ8" s="3"/>
      <c r="AR8" s="3"/>
      <c r="AS8" s="3"/>
      <c r="AT8" s="3"/>
      <c r="AU8" s="3"/>
      <c r="AV8" s="3"/>
      <c r="AW8" s="3"/>
    </row>
    <row r="9" spans="2:49" ht="14.25">
      <c r="B9" s="114"/>
      <c r="C9" s="271"/>
      <c r="D9" s="274"/>
      <c r="E9" s="274"/>
      <c r="F9" s="274"/>
      <c r="G9" s="273" t="s">
        <v>660</v>
      </c>
      <c r="H9" s="276" t="s">
        <v>368</v>
      </c>
      <c r="I9" s="278"/>
      <c r="J9" s="273" t="s">
        <v>660</v>
      </c>
      <c r="K9" s="276" t="s">
        <v>368</v>
      </c>
      <c r="L9" s="277"/>
      <c r="M9" s="277"/>
      <c r="N9" s="277"/>
      <c r="O9" s="278"/>
      <c r="P9" s="279"/>
      <c r="Q9" s="112"/>
      <c r="S9" s="36" t="s">
        <v>520</v>
      </c>
      <c r="Z9" s="3"/>
      <c r="AA9" s="3"/>
      <c r="AB9" s="3"/>
      <c r="AC9" s="3"/>
      <c r="AD9" s="3"/>
      <c r="AE9" s="3"/>
      <c r="AF9" s="3"/>
      <c r="AG9" s="3"/>
      <c r="AH9" s="3"/>
      <c r="AI9" s="3"/>
      <c r="AJ9" s="3"/>
      <c r="AK9" s="3"/>
      <c r="AL9" s="3"/>
      <c r="AM9" s="3"/>
      <c r="AN9" s="3"/>
      <c r="AO9" s="3"/>
      <c r="AP9" s="3"/>
      <c r="AQ9" s="3"/>
      <c r="AR9" s="3"/>
      <c r="AS9" s="3"/>
      <c r="AT9" s="3"/>
      <c r="AU9" s="3"/>
      <c r="AV9" s="3"/>
      <c r="AW9" s="3"/>
    </row>
    <row r="10" spans="2:49" ht="14.25">
      <c r="B10" s="114"/>
      <c r="C10" s="271"/>
      <c r="D10" s="274"/>
      <c r="E10" s="274"/>
      <c r="F10" s="274"/>
      <c r="G10" s="274"/>
      <c r="H10" s="273" t="s">
        <v>369</v>
      </c>
      <c r="I10" s="273" t="s">
        <v>380</v>
      </c>
      <c r="J10" s="274"/>
      <c r="K10" s="276" t="s">
        <v>370</v>
      </c>
      <c r="L10" s="278"/>
      <c r="M10" s="273" t="s">
        <v>371</v>
      </c>
      <c r="N10" s="273" t="s">
        <v>372</v>
      </c>
      <c r="O10" s="273" t="s">
        <v>373</v>
      </c>
      <c r="P10" s="279"/>
      <c r="Q10" s="112"/>
      <c r="S10" s="36" t="s">
        <v>518</v>
      </c>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2:49" ht="30" customHeight="1">
      <c r="B11" s="114"/>
      <c r="C11" s="272"/>
      <c r="D11" s="275"/>
      <c r="E11" s="275"/>
      <c r="F11" s="275"/>
      <c r="G11" s="275"/>
      <c r="H11" s="275"/>
      <c r="I11" s="275"/>
      <c r="J11" s="275"/>
      <c r="K11" s="147" t="s">
        <v>374</v>
      </c>
      <c r="L11" s="147" t="s">
        <v>375</v>
      </c>
      <c r="M11" s="275"/>
      <c r="N11" s="275"/>
      <c r="O11" s="275"/>
      <c r="P11" s="279"/>
      <c r="Q11" s="112"/>
      <c r="S11" s="36" t="s">
        <v>521</v>
      </c>
      <c r="Z11" s="3"/>
      <c r="AA11" s="3"/>
      <c r="AB11" s="3"/>
      <c r="AC11" s="3"/>
      <c r="AD11" s="3"/>
      <c r="AE11" s="3"/>
      <c r="AF11" s="3"/>
      <c r="AG11" s="3"/>
      <c r="AH11" s="3"/>
      <c r="AI11" s="3"/>
      <c r="AJ11" s="3"/>
      <c r="AK11" s="3"/>
      <c r="AL11" s="3"/>
      <c r="AM11" s="3"/>
      <c r="AN11" s="3"/>
      <c r="AO11" s="3"/>
      <c r="AP11" s="3"/>
      <c r="AQ11" s="3"/>
      <c r="AR11" s="3"/>
      <c r="AS11" s="3"/>
      <c r="AT11" s="3"/>
      <c r="AU11" s="3"/>
      <c r="AV11" s="3"/>
      <c r="AW11" s="3"/>
    </row>
    <row r="12" spans="2:19" ht="38.25">
      <c r="B12" s="115"/>
      <c r="C12" s="146" t="str">
        <f>'Перечень мероприятий'!D7</f>
        <v>Ввод в эксплуатацию нового котельного оборудования</v>
      </c>
      <c r="D12" s="33" t="s">
        <v>378</v>
      </c>
      <c r="E12" s="51">
        <v>30</v>
      </c>
      <c r="F12" s="50">
        <f>$E$12/$E$15*F15</f>
        <v>126.26727272727274</v>
      </c>
      <c r="G12" s="50">
        <f aca="true" t="shared" si="0" ref="G12:O12">$E$12/$E$15*G15</f>
        <v>126.26727272727274</v>
      </c>
      <c r="H12" s="50">
        <f t="shared" si="0"/>
        <v>125.17636363636365</v>
      </c>
      <c r="I12" s="50">
        <f t="shared" si="0"/>
        <v>1.0909090909090908</v>
      </c>
      <c r="J12" s="50">
        <f t="shared" si="0"/>
        <v>0</v>
      </c>
      <c r="K12" s="50">
        <f t="shared" si="0"/>
        <v>0</v>
      </c>
      <c r="L12" s="50">
        <f t="shared" si="0"/>
        <v>0</v>
      </c>
      <c r="M12" s="50">
        <f t="shared" si="0"/>
        <v>0</v>
      </c>
      <c r="N12" s="50">
        <f t="shared" si="0"/>
        <v>0</v>
      </c>
      <c r="O12" s="50">
        <f t="shared" si="0"/>
        <v>0</v>
      </c>
      <c r="P12" s="27" t="s">
        <v>376</v>
      </c>
      <c r="Q12" s="110"/>
      <c r="S12" s="36" t="s">
        <v>522</v>
      </c>
    </row>
    <row r="13" spans="2:19" s="3" customFormat="1" ht="25.5">
      <c r="B13" s="114"/>
      <c r="C13" s="146" t="str">
        <f>'Перечень мероприятий'!D8</f>
        <v>Ввод в эксплуатацию новой сушилки</v>
      </c>
      <c r="D13" s="33" t="s">
        <v>378</v>
      </c>
      <c r="E13" s="51">
        <v>55</v>
      </c>
      <c r="F13" s="50">
        <f>$E$13/$E$15*F15</f>
        <v>231.49</v>
      </c>
      <c r="G13" s="50">
        <f aca="true" t="shared" si="1" ref="G13:O13">$E$13/$E$15*G15</f>
        <v>231.49</v>
      </c>
      <c r="H13" s="50">
        <f t="shared" si="1"/>
        <v>229.49</v>
      </c>
      <c r="I13" s="50">
        <f t="shared" si="1"/>
        <v>2</v>
      </c>
      <c r="J13" s="50">
        <f t="shared" si="1"/>
        <v>0</v>
      </c>
      <c r="K13" s="50">
        <f t="shared" si="1"/>
        <v>0</v>
      </c>
      <c r="L13" s="50">
        <f t="shared" si="1"/>
        <v>0</v>
      </c>
      <c r="M13" s="50">
        <f t="shared" si="1"/>
        <v>0</v>
      </c>
      <c r="N13" s="50">
        <f t="shared" si="1"/>
        <v>0</v>
      </c>
      <c r="O13" s="50">
        <f t="shared" si="1"/>
        <v>0</v>
      </c>
      <c r="P13" s="27" t="s">
        <v>376</v>
      </c>
      <c r="Q13" s="118"/>
      <c r="S13" s="36" t="s">
        <v>523</v>
      </c>
    </row>
    <row r="14" spans="2:19" s="6" customFormat="1" ht="38.25">
      <c r="B14" s="115"/>
      <c r="C14" s="146" t="str">
        <f>'Перечень мероприятий'!D9</f>
        <v>Ввод в эксплуатацию цеха склейки погонных изделий</v>
      </c>
      <c r="D14" s="33" t="s">
        <v>379</v>
      </c>
      <c r="E14" s="51">
        <v>80</v>
      </c>
      <c r="F14" s="50">
        <f>$E$14/$E$15*F15</f>
        <v>336.7127272727273</v>
      </c>
      <c r="G14" s="50">
        <f aca="true" t="shared" si="2" ref="G14:O14">$E$14/$E$15*G15</f>
        <v>336.7127272727273</v>
      </c>
      <c r="H14" s="50">
        <f t="shared" si="2"/>
        <v>333.8036363636364</v>
      </c>
      <c r="I14" s="50">
        <f t="shared" si="2"/>
        <v>2.909090909090909</v>
      </c>
      <c r="J14" s="50">
        <f t="shared" si="2"/>
        <v>0</v>
      </c>
      <c r="K14" s="50">
        <f t="shared" si="2"/>
        <v>0</v>
      </c>
      <c r="L14" s="50">
        <f t="shared" si="2"/>
        <v>0</v>
      </c>
      <c r="M14" s="50">
        <f t="shared" si="2"/>
        <v>0</v>
      </c>
      <c r="N14" s="50">
        <f t="shared" si="2"/>
        <v>0</v>
      </c>
      <c r="O14" s="50">
        <f t="shared" si="2"/>
        <v>0</v>
      </c>
      <c r="P14" s="27" t="s">
        <v>376</v>
      </c>
      <c r="Q14" s="110"/>
      <c r="S14" s="36" t="s">
        <v>524</v>
      </c>
    </row>
    <row r="15" spans="2:19" s="19" customFormat="1" ht="12.75">
      <c r="B15" s="116"/>
      <c r="C15" s="24" t="s">
        <v>660</v>
      </c>
      <c r="D15" s="56"/>
      <c r="E15" s="25">
        <f>SUM(E12:E14)</f>
        <v>165</v>
      </c>
      <c r="F15" s="25">
        <f>'Инвестиции и финансирование'!F30</f>
        <v>694.47</v>
      </c>
      <c r="G15" s="25">
        <f>'Инвестиции и финансирование'!F16</f>
        <v>694.47</v>
      </c>
      <c r="H15" s="25">
        <f>'Инвестиции и финансирование'!F17</f>
        <v>688.47</v>
      </c>
      <c r="I15" s="25">
        <f>'Инвестиции и финансирование'!F18</f>
        <v>6</v>
      </c>
      <c r="J15" s="25">
        <f>'Инвестиции и финансирование'!F19</f>
        <v>0</v>
      </c>
      <c r="K15" s="25">
        <f>'Инвестиции и финансирование'!F21</f>
        <v>0</v>
      </c>
      <c r="L15" s="25">
        <f>'Инвестиции и финансирование'!E22</f>
        <v>0</v>
      </c>
      <c r="M15" s="25">
        <f>'Инвестиции и финансирование'!E25</f>
        <v>0</v>
      </c>
      <c r="N15" s="25">
        <f>'Инвестиции и финансирование'!F23</f>
        <v>0</v>
      </c>
      <c r="O15" s="25">
        <f>'Инвестиции и финансирование'!F24+'Инвестиции и финансирование'!F20</f>
        <v>0</v>
      </c>
      <c r="P15" s="27"/>
      <c r="Q15" s="117"/>
      <c r="S15" s="36" t="s">
        <v>525</v>
      </c>
    </row>
    <row r="16" spans="2:19" s="6" customFormat="1" ht="15" customHeight="1" thickBot="1">
      <c r="B16" s="132"/>
      <c r="C16" s="140"/>
      <c r="D16" s="140"/>
      <c r="E16" s="140"/>
      <c r="F16" s="140"/>
      <c r="G16" s="140"/>
      <c r="H16" s="140"/>
      <c r="I16" s="140"/>
      <c r="J16" s="140"/>
      <c r="K16" s="140"/>
      <c r="L16" s="140"/>
      <c r="M16" s="140"/>
      <c r="N16" s="140"/>
      <c r="O16" s="140"/>
      <c r="P16" s="140"/>
      <c r="Q16" s="134"/>
      <c r="S16" s="36" t="s">
        <v>526</v>
      </c>
    </row>
    <row r="17" spans="8:19" ht="12" customHeight="1">
      <c r="H17" s="34"/>
      <c r="S17" s="36" t="s">
        <v>527</v>
      </c>
    </row>
    <row r="18" ht="12" customHeight="1">
      <c r="S18" s="166" t="s">
        <v>528</v>
      </c>
    </row>
    <row r="19" spans="7:19" ht="12" customHeight="1">
      <c r="G19" s="34"/>
      <c r="S19" s="36" t="s">
        <v>529</v>
      </c>
    </row>
    <row r="20" spans="7:19" ht="12" customHeight="1">
      <c r="G20" s="34"/>
      <c r="S20" s="36" t="s">
        <v>530</v>
      </c>
    </row>
    <row r="21" spans="7:19" ht="12" customHeight="1">
      <c r="G21" s="34"/>
      <c r="S21" s="36" t="s">
        <v>531</v>
      </c>
    </row>
    <row r="22" ht="12" customHeight="1">
      <c r="S22" s="36" t="s">
        <v>532</v>
      </c>
    </row>
    <row r="23" ht="12" customHeight="1">
      <c r="S23" s="36" t="s">
        <v>533</v>
      </c>
    </row>
    <row r="24" ht="12" customHeight="1">
      <c r="S24" s="36"/>
    </row>
    <row r="25" ht="12" customHeight="1">
      <c r="S25" s="36"/>
    </row>
    <row r="26" ht="12" customHeight="1">
      <c r="S26" s="36"/>
    </row>
    <row r="27" ht="12" customHeight="1">
      <c r="S27" s="36"/>
    </row>
    <row r="28" ht="12" customHeight="1">
      <c r="S28" s="36"/>
    </row>
    <row r="29" ht="12" customHeight="1">
      <c r="S29" s="36"/>
    </row>
    <row r="30" ht="12" customHeight="1">
      <c r="S30" s="36"/>
    </row>
    <row r="31" ht="12" customHeight="1">
      <c r="S31" s="36"/>
    </row>
    <row r="32" ht="12" customHeight="1">
      <c r="S32" s="36"/>
    </row>
    <row r="33" ht="12" customHeight="1">
      <c r="S33" s="36"/>
    </row>
    <row r="34" ht="12" customHeight="1">
      <c r="S34" s="36"/>
    </row>
  </sheetData>
  <sheetProtection/>
  <mergeCells count="20">
    <mergeCell ref="G9:G11"/>
    <mergeCell ref="H9:I9"/>
    <mergeCell ref="J9:J11"/>
    <mergeCell ref="K9:O9"/>
    <mergeCell ref="H10:H11"/>
    <mergeCell ref="I10:I11"/>
    <mergeCell ref="K10:L10"/>
    <mergeCell ref="M10:M11"/>
    <mergeCell ref="N10:N11"/>
    <mergeCell ref="O10:O11"/>
    <mergeCell ref="C4:P4"/>
    <mergeCell ref="C6:C11"/>
    <mergeCell ref="D6:D11"/>
    <mergeCell ref="E6:E11"/>
    <mergeCell ref="F6:O6"/>
    <mergeCell ref="P6:P11"/>
    <mergeCell ref="F7:F11"/>
    <mergeCell ref="G7:O7"/>
    <mergeCell ref="G8:I8"/>
    <mergeCell ref="J8:O8"/>
  </mergeCells>
  <hyperlinks>
    <hyperlink ref="S5" location="'Титульный лист'!A1" display="Титульный лист"/>
    <hyperlink ref="S6" location="'сведения о разработчике'!A1" display="Сведения о разработчике бизнес-плана"/>
    <hyperlink ref="S8" location="'Доведенные показатели'!A1" display="Т.1 Доведенные показатели развития коммерческой организации на очередной год"/>
    <hyperlink ref="S7" location="'паспорт организации'!A1" display="Паспорт организации"/>
    <hyperlink ref="S9" location="'Перечень мероприятий'!A1" display="Т.2 Перечень мероприятий, направленных на достижение основных показателей развития коммерческой организации на очередной год"/>
    <hyperlink ref="S10" location="'Показатели развития на год'!A1" display="т.3 Основные показатели развития коммерческой организации на очередной год"/>
    <hyperlink ref="S11" location="Цены!A1" display="т.4 Прогнозируемые цены на продукцию"/>
    <hyperlink ref="S12" location="'Программа производства'!A1" display="т.5 Программа производства продукции"/>
    <hyperlink ref="S13" location="'Программа реализации'!A1" display="т.6 Программа реализации продукции"/>
    <hyperlink ref="S14" location="'Расчет материальных затрат'!A1" display="т.7 Расчет материальных затрат"/>
    <hyperlink ref="S15" location="'Расчет трудовых ресурсов'!A1" display="т.8 Расчет потребности в трудовых ресурсах и расходов на оплату труда работников"/>
    <hyperlink ref="S16" location="амортизация!A1" display="т.9 Расчет амортизационных отчислений"/>
    <hyperlink ref="S17" location="'затраты на реализацию'!A1" display="т.10 Расчет затрат на реализацию продукции"/>
    <hyperlink ref="S18" location="'Расчет прибыли'!A1" display="'Расчет прибыли'!A1"/>
    <hyperlink ref="S19" location="'Расчет потока денежных средств'!A1" display="т.12 Расчет потока денежных средств по организации"/>
    <hyperlink ref="S20" location="'Проектно-балансовая ведомость'!A1" display="т.13 Проектно-балансовая ведомость по организации"/>
    <hyperlink ref="S21" location="'Инвестиции и финансирование'!A1" display="т.14 Инвестиции в основной капитал и источники финансирования"/>
    <hyperlink ref="S22" location="'Перечень инв. проектов'!A1" display="т.15 Перечень инвестиционных проектов и источники их финансирования"/>
    <hyperlink ref="S23" location="'Кредиторская задолженность'!A1" display="т.16 Просроченная кредиторская задолженность, подлежащая реструктуризации в очередном году"/>
    <hyperlink ref="S3" location="РЕКОМЕНДАЦИИ!A1" display="РЕКОМЕНДАЦИИ по разработке бизнес-планов развития коммерческих организаций на год "/>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3"/>
  <headerFooter>
    <oddFooter>&amp;L&amp;"Tahoma,обычный"&amp;6© ИПС ЭКСПЕРТ&amp;C&amp;"Tahoma,обычный"&amp;6(017) 354 78 92, 354 78 76&amp;R&amp;"Tahoma,обычный"&amp;6www.expert.by</oddFooter>
  </headerFooter>
  <legacyDrawing r:id="rId2"/>
</worksheet>
</file>

<file path=xl/worksheets/sheet19.xml><?xml version="1.0" encoding="utf-8"?>
<worksheet xmlns="http://schemas.openxmlformats.org/spreadsheetml/2006/main" xmlns:r="http://schemas.openxmlformats.org/officeDocument/2006/relationships">
  <sheetPr>
    <tabColor rgb="FFC00000"/>
  </sheetPr>
  <dimension ref="B1:AK34"/>
  <sheetViews>
    <sheetView workbookViewId="0" topLeftCell="A1">
      <selection activeCell="A1" sqref="A1"/>
    </sheetView>
  </sheetViews>
  <sheetFormatPr defaultColWidth="2.75390625" defaultRowHeight="12" customHeight="1"/>
  <cols>
    <col min="1" max="1" width="2.75390625" style="1" customWidth="1"/>
    <col min="2" max="2" width="3.25390625" style="1" customWidth="1"/>
    <col min="3" max="3" width="4.75390625" style="5" customWidth="1"/>
    <col min="4" max="4" width="70.125" style="22" customWidth="1"/>
    <col min="5" max="5" width="18.125" style="1" customWidth="1"/>
    <col min="6" max="6" width="3.00390625" style="1" customWidth="1"/>
    <col min="7" max="7" width="2.75390625" style="1" customWidth="1"/>
    <col min="8" max="8" width="108.375" style="97" bestFit="1" customWidth="1"/>
    <col min="9" max="14" width="3.25390625" style="1" bestFit="1" customWidth="1"/>
    <col min="15" max="15" width="24.75390625" style="1" customWidth="1"/>
    <col min="16" max="18" width="2.75390625" style="1" customWidth="1"/>
    <col min="19" max="19" width="21.375" style="1" customWidth="1"/>
    <col min="20" max="16384" width="2.75390625" style="1" customWidth="1"/>
  </cols>
  <sheetData>
    <row r="1" spans="2:9" ht="15" customHeight="1" thickBot="1">
      <c r="B1" s="38" t="s">
        <v>565</v>
      </c>
      <c r="C1" s="38"/>
      <c r="D1" s="38"/>
      <c r="E1" s="38"/>
      <c r="F1" s="8"/>
      <c r="G1" s="9"/>
      <c r="I1" s="9"/>
    </row>
    <row r="2" spans="2:37" ht="12.75">
      <c r="B2" s="104"/>
      <c r="C2" s="105"/>
      <c r="D2" s="106"/>
      <c r="E2" s="107"/>
      <c r="F2" s="108"/>
      <c r="N2" s="3"/>
      <c r="O2" s="3"/>
      <c r="P2" s="3"/>
      <c r="Q2" s="3"/>
      <c r="R2" s="3"/>
      <c r="S2" s="3"/>
      <c r="T2" s="3"/>
      <c r="U2" s="3"/>
      <c r="V2" s="3"/>
      <c r="W2" s="3"/>
      <c r="X2" s="3"/>
      <c r="Y2" s="3"/>
      <c r="Z2" s="3"/>
      <c r="AA2" s="3"/>
      <c r="AB2" s="3"/>
      <c r="AC2" s="3"/>
      <c r="AD2" s="3"/>
      <c r="AE2" s="3"/>
      <c r="AF2" s="3"/>
      <c r="AG2" s="3"/>
      <c r="AH2" s="3"/>
      <c r="AI2" s="3"/>
      <c r="AJ2" s="3"/>
      <c r="AK2" s="3"/>
    </row>
    <row r="3" spans="2:37" ht="12.75">
      <c r="B3" s="109"/>
      <c r="C3" s="2"/>
      <c r="D3" s="20"/>
      <c r="E3" s="126" t="s">
        <v>382</v>
      </c>
      <c r="F3" s="110"/>
      <c r="H3" s="36" t="s">
        <v>534</v>
      </c>
      <c r="N3" s="3"/>
      <c r="O3" s="3"/>
      <c r="P3" s="3"/>
      <c r="Q3" s="3"/>
      <c r="R3" s="3"/>
      <c r="S3" s="3"/>
      <c r="T3" s="3"/>
      <c r="U3" s="3"/>
      <c r="V3" s="3"/>
      <c r="W3" s="3"/>
      <c r="X3" s="3"/>
      <c r="Y3" s="3"/>
      <c r="Z3" s="3"/>
      <c r="AA3" s="3"/>
      <c r="AB3" s="3"/>
      <c r="AC3" s="3"/>
      <c r="AD3" s="3"/>
      <c r="AE3" s="3"/>
      <c r="AF3" s="3"/>
      <c r="AG3" s="3"/>
      <c r="AH3" s="3"/>
      <c r="AI3" s="3"/>
      <c r="AJ3" s="3"/>
      <c r="AK3" s="3"/>
    </row>
    <row r="4" spans="2:37" ht="39" customHeight="1">
      <c r="B4" s="111"/>
      <c r="C4" s="182" t="s">
        <v>381</v>
      </c>
      <c r="D4" s="182"/>
      <c r="E4" s="182"/>
      <c r="F4" s="112"/>
      <c r="N4" s="3"/>
      <c r="O4" s="3"/>
      <c r="P4" s="3"/>
      <c r="Q4" s="3"/>
      <c r="R4" s="3"/>
      <c r="S4" s="3"/>
      <c r="T4" s="3"/>
      <c r="U4" s="3"/>
      <c r="V4" s="3"/>
      <c r="W4" s="3"/>
      <c r="X4" s="3"/>
      <c r="Y4" s="3"/>
      <c r="Z4" s="3"/>
      <c r="AA4" s="3"/>
      <c r="AB4" s="3"/>
      <c r="AC4" s="3"/>
      <c r="AD4" s="3"/>
      <c r="AE4" s="3"/>
      <c r="AF4" s="3"/>
      <c r="AG4" s="3"/>
      <c r="AH4" s="3"/>
      <c r="AI4" s="3"/>
      <c r="AJ4" s="3"/>
      <c r="AK4" s="3"/>
    </row>
    <row r="5" spans="2:37" ht="11.25" customHeight="1">
      <c r="B5" s="113"/>
      <c r="C5" s="12"/>
      <c r="D5" s="21"/>
      <c r="E5" s="138"/>
      <c r="F5" s="112"/>
      <c r="H5" s="36" t="s">
        <v>515</v>
      </c>
      <c r="N5" s="3"/>
      <c r="O5" s="3"/>
      <c r="P5" s="3"/>
      <c r="Q5" s="3"/>
      <c r="R5" s="3"/>
      <c r="S5" s="3"/>
      <c r="T5" s="3"/>
      <c r="U5" s="3"/>
      <c r="V5" s="3"/>
      <c r="W5" s="3"/>
      <c r="X5" s="3"/>
      <c r="Y5" s="3"/>
      <c r="Z5" s="3"/>
      <c r="AA5" s="3"/>
      <c r="AB5" s="3"/>
      <c r="AC5" s="3"/>
      <c r="AD5" s="3"/>
      <c r="AE5" s="3"/>
      <c r="AF5" s="3"/>
      <c r="AG5" s="3"/>
      <c r="AH5" s="3"/>
      <c r="AI5" s="3"/>
      <c r="AJ5" s="3"/>
      <c r="AK5" s="3"/>
    </row>
    <row r="6" spans="2:37" ht="28.5" customHeight="1">
      <c r="B6" s="114"/>
      <c r="C6" s="59" t="s">
        <v>542</v>
      </c>
      <c r="D6" s="123" t="s">
        <v>538</v>
      </c>
      <c r="E6" s="94" t="s">
        <v>383</v>
      </c>
      <c r="F6" s="112"/>
      <c r="H6" s="36" t="s">
        <v>516</v>
      </c>
      <c r="N6" s="3"/>
      <c r="O6" s="3"/>
      <c r="P6" s="3"/>
      <c r="Q6" s="3"/>
      <c r="R6" s="3"/>
      <c r="S6" s="3"/>
      <c r="T6" s="3"/>
      <c r="U6" s="3"/>
      <c r="V6" s="3"/>
      <c r="W6" s="3"/>
      <c r="X6" s="3"/>
      <c r="Y6" s="3"/>
      <c r="Z6" s="3"/>
      <c r="AA6" s="3"/>
      <c r="AB6" s="3"/>
      <c r="AC6" s="3"/>
      <c r="AD6" s="3"/>
      <c r="AE6" s="3"/>
      <c r="AF6" s="3"/>
      <c r="AG6" s="3"/>
      <c r="AH6" s="3"/>
      <c r="AI6" s="3"/>
      <c r="AJ6" s="3"/>
      <c r="AK6" s="3"/>
    </row>
    <row r="7" spans="2:8" ht="25.5">
      <c r="B7" s="115"/>
      <c r="C7" s="24">
        <v>1</v>
      </c>
      <c r="D7" s="29" t="s">
        <v>384</v>
      </c>
      <c r="E7" s="25">
        <f>E8+E9+E10+E11+E12+E13+E14+E15+E16+E17</f>
        <v>0</v>
      </c>
      <c r="F7" s="110"/>
      <c r="H7" s="36" t="s">
        <v>517</v>
      </c>
    </row>
    <row r="8" spans="2:8" ht="32.25" customHeight="1">
      <c r="B8" s="115"/>
      <c r="C8" s="24" t="s">
        <v>543</v>
      </c>
      <c r="D8" s="31" t="s">
        <v>385</v>
      </c>
      <c r="E8" s="27">
        <v>0</v>
      </c>
      <c r="F8" s="110"/>
      <c r="H8" s="36" t="s">
        <v>519</v>
      </c>
    </row>
    <row r="9" spans="2:8" ht="13.5" customHeight="1">
      <c r="B9" s="115"/>
      <c r="C9" s="24" t="s">
        <v>544</v>
      </c>
      <c r="D9" s="31" t="s">
        <v>386</v>
      </c>
      <c r="E9" s="27">
        <v>0</v>
      </c>
      <c r="F9" s="110"/>
      <c r="H9" s="36" t="s">
        <v>520</v>
      </c>
    </row>
    <row r="10" spans="2:8" ht="12.75">
      <c r="B10" s="115"/>
      <c r="C10" s="24" t="s">
        <v>545</v>
      </c>
      <c r="D10" s="31" t="s">
        <v>387</v>
      </c>
      <c r="E10" s="27">
        <v>0</v>
      </c>
      <c r="F10" s="110"/>
      <c r="H10" s="36" t="s">
        <v>518</v>
      </c>
    </row>
    <row r="11" spans="2:8" ht="12.75">
      <c r="B11" s="115"/>
      <c r="C11" s="24" t="s">
        <v>613</v>
      </c>
      <c r="D11" s="31" t="s">
        <v>118</v>
      </c>
      <c r="E11" s="27">
        <v>0</v>
      </c>
      <c r="F11" s="110"/>
      <c r="H11" s="36" t="s">
        <v>521</v>
      </c>
    </row>
    <row r="12" spans="2:8" ht="12.75">
      <c r="B12" s="115"/>
      <c r="C12" s="24" t="s">
        <v>623</v>
      </c>
      <c r="D12" s="31" t="s">
        <v>117</v>
      </c>
      <c r="E12" s="27">
        <v>0</v>
      </c>
      <c r="F12" s="110"/>
      <c r="H12" s="36" t="s">
        <v>522</v>
      </c>
    </row>
    <row r="13" spans="2:8" ht="12.75">
      <c r="B13" s="115"/>
      <c r="C13" s="24" t="s">
        <v>646</v>
      </c>
      <c r="D13" s="31" t="s">
        <v>388</v>
      </c>
      <c r="E13" s="27">
        <v>0</v>
      </c>
      <c r="F13" s="110"/>
      <c r="H13" s="36" t="s">
        <v>523</v>
      </c>
    </row>
    <row r="14" spans="2:8" ht="12.75">
      <c r="B14" s="115"/>
      <c r="C14" s="24" t="s">
        <v>647</v>
      </c>
      <c r="D14" s="31" t="s">
        <v>115</v>
      </c>
      <c r="E14" s="27">
        <v>0</v>
      </c>
      <c r="F14" s="110"/>
      <c r="H14" s="36" t="s">
        <v>524</v>
      </c>
    </row>
    <row r="15" spans="2:8" ht="12.75">
      <c r="B15" s="115"/>
      <c r="C15" s="24" t="s">
        <v>648</v>
      </c>
      <c r="D15" s="31" t="s">
        <v>389</v>
      </c>
      <c r="E15" s="27">
        <v>0</v>
      </c>
      <c r="F15" s="110"/>
      <c r="H15" s="36" t="s">
        <v>525</v>
      </c>
    </row>
    <row r="16" spans="2:14" s="18" customFormat="1" ht="25.5">
      <c r="B16" s="116"/>
      <c r="C16" s="24" t="s">
        <v>649</v>
      </c>
      <c r="D16" s="31" t="s">
        <v>390</v>
      </c>
      <c r="E16" s="27">
        <v>0</v>
      </c>
      <c r="F16" s="117"/>
      <c r="H16" s="36" t="s">
        <v>526</v>
      </c>
      <c r="I16" s="64"/>
      <c r="J16" s="64"/>
      <c r="K16" s="64"/>
      <c r="L16" s="64"/>
      <c r="M16" s="64"/>
      <c r="N16" s="64"/>
    </row>
    <row r="17" spans="2:14" ht="12.75">
      <c r="B17" s="115"/>
      <c r="C17" s="24" t="s">
        <v>650</v>
      </c>
      <c r="D17" s="31" t="s">
        <v>391</v>
      </c>
      <c r="E17" s="27">
        <v>0</v>
      </c>
      <c r="F17" s="110"/>
      <c r="H17" s="36" t="s">
        <v>527</v>
      </c>
      <c r="I17" s="64"/>
      <c r="J17" s="64"/>
      <c r="K17" s="64"/>
      <c r="L17" s="64"/>
      <c r="M17" s="64"/>
      <c r="N17" s="64"/>
    </row>
    <row r="18" spans="2:14" s="6" customFormat="1" ht="15" customHeight="1" thickBot="1">
      <c r="B18" s="132"/>
      <c r="C18" s="140"/>
      <c r="D18" s="140"/>
      <c r="E18" s="140"/>
      <c r="F18" s="134"/>
      <c r="H18" s="166" t="s">
        <v>528</v>
      </c>
      <c r="I18" s="64"/>
      <c r="J18" s="64"/>
      <c r="K18" s="64"/>
      <c r="L18" s="64"/>
      <c r="M18" s="64"/>
      <c r="N18" s="64"/>
    </row>
    <row r="19" ht="12" customHeight="1">
      <c r="H19" s="36" t="s">
        <v>529</v>
      </c>
    </row>
    <row r="20" ht="12" customHeight="1">
      <c r="H20" s="36" t="s">
        <v>530</v>
      </c>
    </row>
    <row r="21" ht="12" customHeight="1">
      <c r="H21" s="36" t="s">
        <v>531</v>
      </c>
    </row>
    <row r="22" ht="12" customHeight="1">
      <c r="H22" s="36" t="s">
        <v>532</v>
      </c>
    </row>
    <row r="23" ht="12" customHeight="1">
      <c r="H23" s="36" t="s">
        <v>533</v>
      </c>
    </row>
    <row r="24" ht="12" customHeight="1">
      <c r="H24" s="36"/>
    </row>
    <row r="25" ht="12" customHeight="1">
      <c r="H25" s="36"/>
    </row>
    <row r="26" ht="12" customHeight="1">
      <c r="H26" s="36"/>
    </row>
    <row r="27" ht="12" customHeight="1">
      <c r="H27" s="36"/>
    </row>
    <row r="28" ht="12" customHeight="1">
      <c r="H28" s="36"/>
    </row>
    <row r="29" ht="12" customHeight="1">
      <c r="H29" s="36"/>
    </row>
    <row r="30" ht="12" customHeight="1">
      <c r="H30" s="36"/>
    </row>
    <row r="31" ht="12" customHeight="1">
      <c r="H31" s="36"/>
    </row>
    <row r="32" ht="12" customHeight="1">
      <c r="H32" s="36"/>
    </row>
    <row r="33" ht="12" customHeight="1">
      <c r="H33" s="36"/>
    </row>
    <row r="34" ht="12" customHeight="1">
      <c r="H34" s="36"/>
    </row>
  </sheetData>
  <sheetProtection/>
  <mergeCells count="1">
    <mergeCell ref="C4:E4"/>
  </mergeCells>
  <hyperlinks>
    <hyperlink ref="H5" location="'Титульный лист'!A1" display="Титульный лист"/>
    <hyperlink ref="H6" location="'сведения о разработчике'!A1" display="Сведения о разработчике бизнес-плана"/>
    <hyperlink ref="H8" location="'Доведенные показатели'!A1" display="Т.1 Доведенные показатели развития коммерческой организации на очередной год"/>
    <hyperlink ref="H7" location="'паспорт организации'!A1" display="Паспорт организации"/>
    <hyperlink ref="H9" location="'Перечень мероприятий'!A1" display="Т.2 Перечень мероприятий, направленных на достижение основных показателей развития коммерческой организации на очередной год"/>
    <hyperlink ref="H10" location="'Показатели развития на год'!A1" display="т.3 Основные показатели развития коммерческой организации на очередной год"/>
    <hyperlink ref="H11" location="Цены!A1" display="т.4 Прогнозируемые цены на продукцию"/>
    <hyperlink ref="H12" location="'Программа производства'!A1" display="т.5 Программа производства продукции"/>
    <hyperlink ref="H13" location="'Программа реализации'!A1" display="т.6 Программа реализации продукции"/>
    <hyperlink ref="H14" location="'Расчет материальных затрат'!A1" display="т.7 Расчет материальных затрат"/>
    <hyperlink ref="H15" location="'Расчет трудовых ресурсов'!A1" display="т.8 Расчет потребности в трудовых ресурсах и расходов на оплату труда работников"/>
    <hyperlink ref="H16" location="амортизация!A1" display="т.9 Расчет амортизационных отчислений"/>
    <hyperlink ref="H17" location="'затраты на реализацию'!A1" display="т.10 Расчет затрат на реализацию продукции"/>
    <hyperlink ref="H18" location="'Расчет прибыли'!A1" display="'Расчет прибыли'!A1"/>
    <hyperlink ref="H19" location="'Расчет потока денежных средств'!A1" display="т.12 Расчет потока денежных средств по организации"/>
    <hyperlink ref="H20" location="'Проектно-балансовая ведомость'!A1" display="т.13 Проектно-балансовая ведомость по организации"/>
    <hyperlink ref="H21" location="'Инвестиции и финансирование'!A1" display="т.14 Инвестиции в основной капитал и источники финансирования"/>
    <hyperlink ref="H22" location="'Перечень инв. проектов'!A1" display="т.15 Перечень инвестиционных проектов и источники их финансирования"/>
    <hyperlink ref="H23" location="'Кредиторская задолженность'!A1" display="т.16 Просроченная кредиторская задолженность, подлежащая реструктуризации в очередном году"/>
    <hyperlink ref="H3" location="РЕКОМЕНДАЦИИ!A1" display="РЕКОМЕНДАЦИИ по разработке бизнес-планов развития коммерческих организаций на год "/>
  </hyperlinks>
  <printOptions/>
  <pageMargins left="0.7" right="0.7" top="0.75" bottom="0.75" header="0.3" footer="0.3"/>
  <pageSetup horizontalDpi="300" verticalDpi="300" orientation="portrait" paperSize="9" scale="89" r:id="rId3"/>
  <headerFooter>
    <oddFooter>&amp;L&amp;"Tahoma,обычный"&amp;6© ИПС ЭКСПЕРТ&amp;C&amp;"Tahoma,обычный"&amp;6(017) 354 78 92, 354 78 76&amp;R&amp;"Tahoma,обычный"&amp;6www.expert.by</oddFooter>
  </headerFooter>
  <legacyDrawing r:id="rId2"/>
</worksheet>
</file>

<file path=xl/worksheets/sheet2.xml><?xml version="1.0" encoding="utf-8"?>
<worksheet xmlns="http://schemas.openxmlformats.org/spreadsheetml/2006/main" xmlns:r="http://schemas.openxmlformats.org/officeDocument/2006/relationships">
  <sheetPr>
    <tabColor rgb="FFFFFF99"/>
  </sheetPr>
  <dimension ref="B1:AL34"/>
  <sheetViews>
    <sheetView zoomScalePageLayoutView="0" workbookViewId="0" topLeftCell="A1">
      <selection activeCell="A1" sqref="A1"/>
    </sheetView>
  </sheetViews>
  <sheetFormatPr defaultColWidth="2.75390625" defaultRowHeight="12" customHeight="1"/>
  <cols>
    <col min="1" max="1" width="2.75390625" style="1" customWidth="1"/>
    <col min="2" max="2" width="3.25390625" style="1" customWidth="1"/>
    <col min="3" max="3" width="9.00390625" style="1" customWidth="1"/>
    <col min="4" max="4" width="13.00390625" style="1" customWidth="1"/>
    <col min="5" max="5" width="7.875" style="1" customWidth="1"/>
    <col min="6" max="6" width="8.25390625" style="1" customWidth="1"/>
    <col min="7" max="7" width="8.875" style="1" customWidth="1"/>
    <col min="8" max="9" width="8.375" style="1" customWidth="1"/>
    <col min="10" max="11" width="7.375" style="1" customWidth="1"/>
    <col min="12" max="12" width="6.625" style="1" customWidth="1"/>
    <col min="13" max="13" width="3.00390625" style="1" customWidth="1"/>
    <col min="14" max="14" width="2.75390625" style="1" customWidth="1"/>
    <col min="15" max="15" width="108.375" style="97" bestFit="1" customWidth="1"/>
    <col min="16" max="16" width="24.75390625" style="1" customWidth="1"/>
    <col min="17" max="19" width="2.75390625" style="1" customWidth="1"/>
    <col min="20" max="20" width="21.375" style="1" customWidth="1"/>
    <col min="21" max="16384" width="2.75390625" style="1" customWidth="1"/>
  </cols>
  <sheetData>
    <row r="1" spans="2:13" ht="15" customHeight="1">
      <c r="B1" s="167"/>
      <c r="C1" s="167"/>
      <c r="D1" s="167"/>
      <c r="E1" s="167"/>
      <c r="F1" s="167"/>
      <c r="G1" s="167"/>
      <c r="H1" s="167"/>
      <c r="I1" s="167"/>
      <c r="J1" s="167"/>
      <c r="K1" s="167"/>
      <c r="L1" s="167"/>
      <c r="M1" s="8"/>
    </row>
    <row r="2" spans="2:38" ht="12" customHeight="1">
      <c r="B2" s="10" t="s">
        <v>681</v>
      </c>
      <c r="C2" s="4"/>
      <c r="D2" s="4"/>
      <c r="E2" s="4"/>
      <c r="F2" s="4"/>
      <c r="G2" s="4"/>
      <c r="H2" s="4"/>
      <c r="I2" s="4"/>
      <c r="J2" s="4"/>
      <c r="K2" s="4"/>
      <c r="L2" s="4"/>
      <c r="M2" s="4"/>
      <c r="P2" s="3"/>
      <c r="Q2" s="3"/>
      <c r="R2" s="3"/>
      <c r="S2" s="3"/>
      <c r="T2" s="3"/>
      <c r="U2" s="3"/>
      <c r="V2" s="3"/>
      <c r="W2" s="3"/>
      <c r="X2" s="3"/>
      <c r="Y2" s="3"/>
      <c r="Z2" s="3"/>
      <c r="AA2" s="3"/>
      <c r="AB2" s="3"/>
      <c r="AC2" s="3"/>
      <c r="AD2" s="3"/>
      <c r="AE2" s="3"/>
      <c r="AF2" s="3"/>
      <c r="AG2" s="3"/>
      <c r="AH2" s="3"/>
      <c r="AI2" s="3"/>
      <c r="AJ2" s="3"/>
      <c r="AK2" s="3"/>
      <c r="AL2" s="3"/>
    </row>
    <row r="3" spans="2:38" ht="12" customHeight="1">
      <c r="B3" s="10"/>
      <c r="C3" s="4"/>
      <c r="D3" s="4"/>
      <c r="E3" s="4"/>
      <c r="F3" s="4"/>
      <c r="G3" s="4"/>
      <c r="H3" s="4"/>
      <c r="I3" s="4"/>
      <c r="J3" s="4"/>
      <c r="K3" s="4"/>
      <c r="L3" s="4"/>
      <c r="M3" s="4"/>
      <c r="O3" s="36" t="s">
        <v>534</v>
      </c>
      <c r="P3" s="3"/>
      <c r="Q3" s="3"/>
      <c r="R3" s="3"/>
      <c r="S3" s="3"/>
      <c r="T3" s="3"/>
      <c r="U3" s="3"/>
      <c r="V3" s="3"/>
      <c r="W3" s="3"/>
      <c r="X3" s="3"/>
      <c r="Y3" s="3"/>
      <c r="Z3" s="3"/>
      <c r="AA3" s="3"/>
      <c r="AB3" s="3"/>
      <c r="AC3" s="3"/>
      <c r="AD3" s="3"/>
      <c r="AE3" s="3"/>
      <c r="AF3" s="3"/>
      <c r="AG3" s="3"/>
      <c r="AH3" s="3"/>
      <c r="AI3" s="3"/>
      <c r="AJ3" s="3"/>
      <c r="AK3" s="3"/>
      <c r="AL3" s="3"/>
    </row>
    <row r="4" spans="2:38" ht="12" customHeight="1">
      <c r="B4" s="10"/>
      <c r="C4" s="4"/>
      <c r="D4" s="4"/>
      <c r="E4" s="4"/>
      <c r="F4" s="4"/>
      <c r="G4" s="4"/>
      <c r="H4" s="4"/>
      <c r="I4" s="4"/>
      <c r="J4" s="4"/>
      <c r="K4" s="4"/>
      <c r="L4" s="4"/>
      <c r="M4" s="4"/>
      <c r="P4" s="3"/>
      <c r="Q4" s="3"/>
      <c r="R4" s="3"/>
      <c r="S4" s="3"/>
      <c r="T4" s="3"/>
      <c r="U4" s="3"/>
      <c r="V4" s="3"/>
      <c r="W4" s="3"/>
      <c r="X4" s="3"/>
      <c r="Y4" s="3"/>
      <c r="Z4" s="3"/>
      <c r="AA4" s="3"/>
      <c r="AB4" s="3"/>
      <c r="AC4" s="3"/>
      <c r="AD4" s="3"/>
      <c r="AE4" s="3"/>
      <c r="AF4" s="3"/>
      <c r="AG4" s="3"/>
      <c r="AH4" s="3"/>
      <c r="AI4" s="3"/>
      <c r="AJ4" s="3"/>
      <c r="AK4" s="3"/>
      <c r="AL4" s="3"/>
    </row>
    <row r="5" spans="2:38" ht="17.25" customHeight="1">
      <c r="B5" s="49" t="s">
        <v>682</v>
      </c>
      <c r="C5" s="177" t="s">
        <v>683</v>
      </c>
      <c r="D5" s="177"/>
      <c r="E5" s="177"/>
      <c r="F5" s="177"/>
      <c r="G5" s="177"/>
      <c r="H5" s="177"/>
      <c r="I5" s="177"/>
      <c r="J5" s="177"/>
      <c r="K5" s="177"/>
      <c r="L5" s="177"/>
      <c r="M5" s="12"/>
      <c r="O5" s="36" t="s">
        <v>515</v>
      </c>
      <c r="P5" s="3"/>
      <c r="Q5" s="3"/>
      <c r="R5" s="3"/>
      <c r="S5" s="3"/>
      <c r="T5" s="3"/>
      <c r="U5" s="3"/>
      <c r="V5" s="3"/>
      <c r="W5" s="3"/>
      <c r="X5" s="3"/>
      <c r="Y5" s="3"/>
      <c r="Z5" s="3"/>
      <c r="AA5" s="3"/>
      <c r="AB5" s="3"/>
      <c r="AC5" s="3"/>
      <c r="AD5" s="3"/>
      <c r="AE5" s="3"/>
      <c r="AF5" s="3"/>
      <c r="AG5" s="3"/>
      <c r="AH5" s="3"/>
      <c r="AI5" s="3"/>
      <c r="AJ5" s="3"/>
      <c r="AK5" s="3"/>
      <c r="AL5" s="3"/>
    </row>
    <row r="6" spans="2:38" ht="18" customHeight="1">
      <c r="B6" s="177"/>
      <c r="C6" s="177"/>
      <c r="D6" s="177"/>
      <c r="E6" s="177"/>
      <c r="F6" s="177"/>
      <c r="G6" s="177"/>
      <c r="H6" s="177"/>
      <c r="I6" s="177"/>
      <c r="J6" s="177"/>
      <c r="K6" s="177"/>
      <c r="L6" s="177"/>
      <c r="M6" s="12"/>
      <c r="O6" s="36" t="s">
        <v>516</v>
      </c>
      <c r="P6" s="3"/>
      <c r="Q6" s="3"/>
      <c r="R6" s="3"/>
      <c r="S6" s="3"/>
      <c r="T6" s="3"/>
      <c r="U6" s="3"/>
      <c r="V6" s="3"/>
      <c r="W6" s="3"/>
      <c r="X6" s="3"/>
      <c r="Y6" s="3"/>
      <c r="Z6" s="3"/>
      <c r="AA6" s="3"/>
      <c r="AB6" s="3"/>
      <c r="AC6" s="3"/>
      <c r="AD6" s="3"/>
      <c r="AE6" s="3"/>
      <c r="AF6" s="3"/>
      <c r="AG6" s="3"/>
      <c r="AH6" s="3"/>
      <c r="AI6" s="3"/>
      <c r="AJ6" s="3"/>
      <c r="AK6" s="3"/>
      <c r="AL6" s="3"/>
    </row>
    <row r="7" spans="2:38" ht="18" customHeight="1">
      <c r="B7" s="11"/>
      <c r="C7" s="184" t="s">
        <v>508</v>
      </c>
      <c r="D7" s="184"/>
      <c r="E7" s="184"/>
      <c r="F7" s="184"/>
      <c r="G7" s="184"/>
      <c r="H7" s="184"/>
      <c r="I7" s="184"/>
      <c r="J7" s="184"/>
      <c r="K7" s="184"/>
      <c r="L7" s="184"/>
      <c r="M7" s="12"/>
      <c r="O7" s="36" t="s">
        <v>517</v>
      </c>
      <c r="P7" s="3"/>
      <c r="Q7" s="3"/>
      <c r="R7" s="3"/>
      <c r="S7" s="3"/>
      <c r="T7" s="3"/>
      <c r="U7" s="3"/>
      <c r="V7" s="3"/>
      <c r="W7" s="3"/>
      <c r="X7" s="3"/>
      <c r="Y7" s="3"/>
      <c r="Z7" s="3"/>
      <c r="AA7" s="3"/>
      <c r="AB7" s="3"/>
      <c r="AC7" s="3"/>
      <c r="AD7" s="3"/>
      <c r="AE7" s="3"/>
      <c r="AF7" s="3"/>
      <c r="AG7" s="3"/>
      <c r="AH7" s="3"/>
      <c r="AI7" s="3"/>
      <c r="AJ7" s="3"/>
      <c r="AK7" s="3"/>
      <c r="AL7" s="3"/>
    </row>
    <row r="8" spans="2:38" ht="15.75" customHeight="1">
      <c r="B8" s="14"/>
      <c r="C8" s="193"/>
      <c r="D8" s="193"/>
      <c r="E8" s="193"/>
      <c r="F8" s="193"/>
      <c r="G8" s="193"/>
      <c r="H8" s="193"/>
      <c r="I8" s="193"/>
      <c r="J8" s="193"/>
      <c r="K8" s="193"/>
      <c r="L8" s="193"/>
      <c r="M8" s="12"/>
      <c r="O8" s="36" t="s">
        <v>519</v>
      </c>
      <c r="P8" s="3"/>
      <c r="Q8" s="3"/>
      <c r="R8" s="3"/>
      <c r="S8" s="3"/>
      <c r="T8" s="3"/>
      <c r="U8" s="3"/>
      <c r="V8" s="3"/>
      <c r="W8" s="3"/>
      <c r="X8" s="3"/>
      <c r="Y8" s="3"/>
      <c r="Z8" s="3"/>
      <c r="AA8" s="3"/>
      <c r="AB8" s="3"/>
      <c r="AC8" s="3"/>
      <c r="AD8" s="3"/>
      <c r="AE8" s="3"/>
      <c r="AF8" s="3"/>
      <c r="AG8" s="3"/>
      <c r="AH8" s="3"/>
      <c r="AI8" s="3"/>
      <c r="AJ8" s="3"/>
      <c r="AK8" s="3"/>
      <c r="AL8" s="3"/>
    </row>
    <row r="9" spans="2:15" ht="12" customHeight="1">
      <c r="B9" s="4"/>
      <c r="C9" s="171"/>
      <c r="D9" s="171"/>
      <c r="E9" s="4"/>
      <c r="F9" s="4"/>
      <c r="G9" s="4"/>
      <c r="H9" s="65"/>
      <c r="I9" s="171"/>
      <c r="J9" s="171"/>
      <c r="K9" s="65"/>
      <c r="L9" s="4"/>
      <c r="M9" s="4"/>
      <c r="O9" s="36" t="s">
        <v>520</v>
      </c>
    </row>
    <row r="10" spans="2:15" ht="18" customHeight="1">
      <c r="B10" s="4"/>
      <c r="C10" s="184" t="s">
        <v>684</v>
      </c>
      <c r="D10" s="184"/>
      <c r="E10" s="185"/>
      <c r="F10" s="185"/>
      <c r="G10" s="185"/>
      <c r="H10" s="185"/>
      <c r="I10" s="185"/>
      <c r="J10" s="185"/>
      <c r="K10" s="185"/>
      <c r="L10" s="185"/>
      <c r="M10" s="4"/>
      <c r="O10" s="36" t="s">
        <v>518</v>
      </c>
    </row>
    <row r="11" spans="2:15" ht="15" customHeight="1">
      <c r="B11" s="4"/>
      <c r="C11" s="185"/>
      <c r="D11" s="185"/>
      <c r="E11" s="185"/>
      <c r="F11" s="185"/>
      <c r="G11" s="185"/>
      <c r="H11" s="185"/>
      <c r="I11" s="185" t="s">
        <v>685</v>
      </c>
      <c r="J11" s="185"/>
      <c r="K11" s="185"/>
      <c r="L11" s="185"/>
      <c r="M11" s="4"/>
      <c r="O11" s="36" t="s">
        <v>521</v>
      </c>
    </row>
    <row r="12" spans="2:15" ht="12" customHeight="1">
      <c r="B12" s="4"/>
      <c r="C12" s="191"/>
      <c r="D12" s="191"/>
      <c r="E12" s="69"/>
      <c r="F12" s="70"/>
      <c r="G12" s="4"/>
      <c r="H12" s="4"/>
      <c r="I12" s="174"/>
      <c r="J12" s="174"/>
      <c r="K12" s="71"/>
      <c r="L12" s="4"/>
      <c r="M12" s="4"/>
      <c r="O12" s="36" t="s">
        <v>522</v>
      </c>
    </row>
    <row r="13" spans="2:15" ht="12" customHeight="1">
      <c r="B13" s="4"/>
      <c r="C13" s="184" t="s">
        <v>686</v>
      </c>
      <c r="D13" s="184"/>
      <c r="E13" s="192"/>
      <c r="F13" s="192"/>
      <c r="G13" s="192"/>
      <c r="H13" s="4"/>
      <c r="I13" s="71"/>
      <c r="J13" s="71"/>
      <c r="K13" s="71"/>
      <c r="L13" s="4"/>
      <c r="M13" s="4"/>
      <c r="O13" s="36" t="s">
        <v>523</v>
      </c>
    </row>
    <row r="14" spans="2:15" ht="12" customHeight="1">
      <c r="B14" s="4"/>
      <c r="C14" s="69"/>
      <c r="D14" s="69"/>
      <c r="E14" s="69"/>
      <c r="F14" s="70"/>
      <c r="G14" s="4"/>
      <c r="H14" s="4"/>
      <c r="I14" s="71"/>
      <c r="J14" s="71"/>
      <c r="K14" s="71"/>
      <c r="L14" s="4"/>
      <c r="M14" s="4"/>
      <c r="O14" s="36" t="s">
        <v>524</v>
      </c>
    </row>
    <row r="15" spans="2:15" s="3" customFormat="1" ht="14.25" customHeight="1">
      <c r="B15" s="14"/>
      <c r="C15" s="189" t="s">
        <v>687</v>
      </c>
      <c r="D15" s="189"/>
      <c r="E15" s="189"/>
      <c r="F15" s="189"/>
      <c r="G15" s="189"/>
      <c r="H15" s="189"/>
      <c r="I15" s="189"/>
      <c r="J15" s="189"/>
      <c r="K15" s="66"/>
      <c r="L15" s="184" t="s">
        <v>688</v>
      </c>
      <c r="M15" s="184"/>
      <c r="O15" s="36" t="s">
        <v>525</v>
      </c>
    </row>
    <row r="16" spans="2:15" s="3" customFormat="1" ht="13.5" customHeight="1">
      <c r="B16" s="4"/>
      <c r="C16" s="4"/>
      <c r="D16" s="4"/>
      <c r="E16" s="4"/>
      <c r="F16" s="4"/>
      <c r="G16" s="4"/>
      <c r="H16" s="4"/>
      <c r="I16" s="4"/>
      <c r="J16" s="4"/>
      <c r="K16" s="4"/>
      <c r="L16" s="4"/>
      <c r="M16" s="4"/>
      <c r="O16" s="36" t="s">
        <v>526</v>
      </c>
    </row>
    <row r="17" spans="2:15" s="3" customFormat="1" ht="13.5" customHeight="1">
      <c r="B17" s="4"/>
      <c r="C17" s="189" t="s">
        <v>689</v>
      </c>
      <c r="D17" s="189"/>
      <c r="E17" s="189"/>
      <c r="F17" s="189"/>
      <c r="G17" s="72"/>
      <c r="H17" s="14" t="s">
        <v>690</v>
      </c>
      <c r="I17" s="14"/>
      <c r="J17" s="14"/>
      <c r="K17" s="14"/>
      <c r="L17" s="14"/>
      <c r="M17" s="2"/>
      <c r="O17" s="36" t="s">
        <v>527</v>
      </c>
    </row>
    <row r="18" spans="2:15" s="7" customFormat="1" ht="13.5" customHeight="1">
      <c r="B18" s="4"/>
      <c r="C18" s="190" t="s">
        <v>691</v>
      </c>
      <c r="D18" s="190"/>
      <c r="E18" s="4"/>
      <c r="F18" s="4"/>
      <c r="G18" s="4"/>
      <c r="H18" s="4"/>
      <c r="I18" s="4"/>
      <c r="J18" s="4"/>
      <c r="K18" s="4"/>
      <c r="L18" s="4"/>
      <c r="M18" s="4"/>
      <c r="O18" s="166" t="s">
        <v>528</v>
      </c>
    </row>
    <row r="19" spans="2:15" s="6" customFormat="1" ht="10.5" customHeight="1">
      <c r="B19" s="4"/>
      <c r="C19" s="190" t="s">
        <v>692</v>
      </c>
      <c r="D19" s="190"/>
      <c r="E19" s="190"/>
      <c r="F19" s="190"/>
      <c r="G19" s="72"/>
      <c r="H19" s="14" t="s">
        <v>690</v>
      </c>
      <c r="I19" s="4"/>
      <c r="J19" s="4"/>
      <c r="K19" s="4"/>
      <c r="L19" s="4"/>
      <c r="M19" s="4"/>
      <c r="O19" s="36" t="s">
        <v>529</v>
      </c>
    </row>
    <row r="20" spans="2:15" s="6" customFormat="1" ht="15" customHeight="1">
      <c r="B20" s="4"/>
      <c r="C20" s="190" t="s">
        <v>693</v>
      </c>
      <c r="D20" s="190"/>
      <c r="E20" s="72"/>
      <c r="F20" s="14" t="s">
        <v>690</v>
      </c>
      <c r="G20" s="4"/>
      <c r="H20" s="4"/>
      <c r="I20" s="4"/>
      <c r="J20" s="4"/>
      <c r="K20" s="4"/>
      <c r="L20" s="4"/>
      <c r="M20" s="4"/>
      <c r="O20" s="36" t="s">
        <v>530</v>
      </c>
    </row>
    <row r="21" spans="2:15" s="6" customFormat="1" ht="14.25" customHeight="1">
      <c r="B21" s="4"/>
      <c r="C21" s="14"/>
      <c r="D21" s="4"/>
      <c r="E21" s="4"/>
      <c r="F21" s="4"/>
      <c r="G21" s="4"/>
      <c r="H21" s="4"/>
      <c r="I21" s="4"/>
      <c r="J21" s="4"/>
      <c r="K21" s="4"/>
      <c r="L21" s="4"/>
      <c r="M21" s="4"/>
      <c r="O21" s="36" t="s">
        <v>531</v>
      </c>
    </row>
    <row r="22" spans="2:15" s="6" customFormat="1" ht="14.25" customHeight="1">
      <c r="B22" s="4"/>
      <c r="C22" s="184" t="s">
        <v>694</v>
      </c>
      <c r="D22" s="184"/>
      <c r="E22" s="184"/>
      <c r="F22" s="72"/>
      <c r="G22" s="72"/>
      <c r="H22" s="72"/>
      <c r="I22" s="72"/>
      <c r="J22" s="72"/>
      <c r="K22" s="72"/>
      <c r="L22" s="72"/>
      <c r="M22" s="4"/>
      <c r="O22" s="36" t="s">
        <v>532</v>
      </c>
    </row>
    <row r="23" spans="2:15" s="6" customFormat="1" ht="14.25" customHeight="1">
      <c r="B23" s="4"/>
      <c r="C23" s="4"/>
      <c r="D23" s="4"/>
      <c r="E23" s="4"/>
      <c r="F23" s="179" t="s">
        <v>695</v>
      </c>
      <c r="G23" s="179"/>
      <c r="H23" s="179"/>
      <c r="I23" s="179"/>
      <c r="J23" s="179"/>
      <c r="K23" s="179"/>
      <c r="L23" s="179"/>
      <c r="M23" s="4"/>
      <c r="O23" s="36" t="s">
        <v>533</v>
      </c>
    </row>
    <row r="24" spans="2:15" s="6" customFormat="1" ht="15" customHeight="1">
      <c r="B24" s="4"/>
      <c r="C24" s="184" t="s">
        <v>696</v>
      </c>
      <c r="D24" s="184"/>
      <c r="E24" s="184"/>
      <c r="F24" s="184"/>
      <c r="G24" s="184"/>
      <c r="H24" s="185"/>
      <c r="I24" s="185"/>
      <c r="J24" s="185"/>
      <c r="K24" s="185"/>
      <c r="L24" s="185"/>
      <c r="M24" s="4"/>
      <c r="O24" s="36"/>
    </row>
    <row r="25" spans="2:15" s="6" customFormat="1" ht="12.75" customHeight="1">
      <c r="B25" s="4"/>
      <c r="C25" s="4"/>
      <c r="D25" s="4"/>
      <c r="E25" s="4"/>
      <c r="F25" s="4"/>
      <c r="G25" s="4"/>
      <c r="H25" s="179" t="s">
        <v>695</v>
      </c>
      <c r="I25" s="179"/>
      <c r="J25" s="179"/>
      <c r="K25" s="179"/>
      <c r="L25" s="179"/>
      <c r="M25" s="4"/>
      <c r="O25" s="36"/>
    </row>
    <row r="26" spans="2:15" s="6" customFormat="1" ht="13.5" customHeight="1">
      <c r="B26" s="13"/>
      <c r="C26" s="14" t="s">
        <v>697</v>
      </c>
      <c r="D26" s="14"/>
      <c r="E26" s="14"/>
      <c r="F26" s="14"/>
      <c r="G26" s="14"/>
      <c r="H26" s="14"/>
      <c r="I26" s="13"/>
      <c r="J26" s="13"/>
      <c r="K26" s="185"/>
      <c r="L26" s="185"/>
      <c r="M26" s="4"/>
      <c r="O26" s="36"/>
    </row>
    <row r="27" spans="2:15" s="6" customFormat="1" ht="15">
      <c r="B27" s="4"/>
      <c r="C27" s="185"/>
      <c r="D27" s="185"/>
      <c r="E27" s="185"/>
      <c r="F27" s="185"/>
      <c r="G27" s="185"/>
      <c r="H27" s="185"/>
      <c r="I27" s="185"/>
      <c r="J27" s="185"/>
      <c r="K27" s="185"/>
      <c r="L27" s="185"/>
      <c r="M27" s="4"/>
      <c r="O27" s="36"/>
    </row>
    <row r="28" spans="2:15" s="6" customFormat="1" ht="15">
      <c r="B28" s="4"/>
      <c r="C28" s="186" t="s">
        <v>698</v>
      </c>
      <c r="D28" s="186"/>
      <c r="E28" s="186"/>
      <c r="F28" s="186"/>
      <c r="G28" s="187"/>
      <c r="H28" s="187"/>
      <c r="I28" s="187"/>
      <c r="J28" s="187"/>
      <c r="K28" s="187"/>
      <c r="L28" s="187"/>
      <c r="M28" s="4"/>
      <c r="O28" s="36"/>
    </row>
    <row r="29" spans="2:15" ht="15">
      <c r="B29" s="4"/>
      <c r="C29" s="185"/>
      <c r="D29" s="185"/>
      <c r="E29" s="185"/>
      <c r="F29" s="185"/>
      <c r="G29" s="185"/>
      <c r="H29" s="185"/>
      <c r="I29" s="185"/>
      <c r="J29" s="185"/>
      <c r="K29" s="185"/>
      <c r="L29" s="185"/>
      <c r="M29" s="4"/>
      <c r="O29" s="36"/>
    </row>
    <row r="30" spans="2:15" ht="18" customHeight="1">
      <c r="B30" s="4"/>
      <c r="C30" s="188" t="s">
        <v>699</v>
      </c>
      <c r="D30" s="188"/>
      <c r="E30" s="188"/>
      <c r="F30" s="183"/>
      <c r="G30" s="183"/>
      <c r="H30" s="183"/>
      <c r="I30" s="183"/>
      <c r="J30" s="183"/>
      <c r="K30" s="183"/>
      <c r="L30" s="183"/>
      <c r="M30" s="4"/>
      <c r="O30" s="36"/>
    </row>
    <row r="31" spans="2:15" ht="15">
      <c r="B31" s="4"/>
      <c r="C31" s="185"/>
      <c r="D31" s="185"/>
      <c r="E31" s="185"/>
      <c r="F31" s="185"/>
      <c r="G31" s="185"/>
      <c r="H31" s="185"/>
      <c r="I31" s="185"/>
      <c r="J31" s="185"/>
      <c r="K31" s="185"/>
      <c r="L31" s="185"/>
      <c r="M31" s="4"/>
      <c r="O31" s="36"/>
    </row>
    <row r="32" spans="2:15" ht="11.25" customHeight="1">
      <c r="B32" s="4"/>
      <c r="C32" s="15"/>
      <c r="D32" s="15"/>
      <c r="E32" s="15"/>
      <c r="F32" s="15"/>
      <c r="G32" s="15"/>
      <c r="H32" s="15"/>
      <c r="I32" s="15"/>
      <c r="J32" s="15"/>
      <c r="K32" s="15"/>
      <c r="L32" s="15"/>
      <c r="M32" s="4"/>
      <c r="O32" s="36"/>
    </row>
    <row r="33" spans="2:15" ht="15">
      <c r="B33" s="4"/>
      <c r="C33" s="14" t="s">
        <v>700</v>
      </c>
      <c r="D33" s="72"/>
      <c r="E33" s="73" t="s">
        <v>701</v>
      </c>
      <c r="F33" s="185"/>
      <c r="G33" s="185"/>
      <c r="H33" s="170" t="s">
        <v>702</v>
      </c>
      <c r="I33" s="170"/>
      <c r="J33" s="72"/>
      <c r="K33" s="72"/>
      <c r="L33" s="72"/>
      <c r="M33" s="4"/>
      <c r="O33" s="36"/>
    </row>
    <row r="34" spans="2:15" ht="16.5" customHeight="1">
      <c r="B34" s="4"/>
      <c r="C34" s="4"/>
      <c r="D34" s="4"/>
      <c r="E34" s="4"/>
      <c r="F34" s="4"/>
      <c r="G34" s="4"/>
      <c r="H34" s="4"/>
      <c r="I34" s="4"/>
      <c r="J34" s="4"/>
      <c r="K34" s="4"/>
      <c r="L34" s="4"/>
      <c r="M34" s="4"/>
      <c r="O34" s="36"/>
    </row>
  </sheetData>
  <sheetProtection/>
  <mergeCells count="35">
    <mergeCell ref="B1:L1"/>
    <mergeCell ref="C5:L5"/>
    <mergeCell ref="B6:L6"/>
    <mergeCell ref="C7:L7"/>
    <mergeCell ref="C8:L8"/>
    <mergeCell ref="C9:D9"/>
    <mergeCell ref="I9:J9"/>
    <mergeCell ref="F23:L23"/>
    <mergeCell ref="E10:L10"/>
    <mergeCell ref="C11:L11"/>
    <mergeCell ref="C12:D12"/>
    <mergeCell ref="I12:J12"/>
    <mergeCell ref="C13:D13"/>
    <mergeCell ref="E13:G13"/>
    <mergeCell ref="C10:D10"/>
    <mergeCell ref="C30:E30"/>
    <mergeCell ref="H25:L25"/>
    <mergeCell ref="K26:L26"/>
    <mergeCell ref="C15:J15"/>
    <mergeCell ref="L15:M15"/>
    <mergeCell ref="C17:F17"/>
    <mergeCell ref="C18:D18"/>
    <mergeCell ref="C19:F19"/>
    <mergeCell ref="C20:D20"/>
    <mergeCell ref="C22:E22"/>
    <mergeCell ref="F30:L30"/>
    <mergeCell ref="C24:G24"/>
    <mergeCell ref="H24:L24"/>
    <mergeCell ref="C31:L31"/>
    <mergeCell ref="F33:G33"/>
    <mergeCell ref="H33:I33"/>
    <mergeCell ref="C27:L27"/>
    <mergeCell ref="C28:F28"/>
    <mergeCell ref="G28:L28"/>
    <mergeCell ref="C29:L29"/>
  </mergeCells>
  <hyperlinks>
    <hyperlink ref="O5" location="'Титульный лист'!A1" display="Титульный лист"/>
    <hyperlink ref="O6" location="'сведения о разработчике'!A1" display="Сведения о разработчике бизнес-плана"/>
    <hyperlink ref="O8" location="'Доведенные показатели'!A1" display="Т.1 Доведенные показатели развития коммерческой организации на очередной год"/>
    <hyperlink ref="O7" location="'паспорт организации'!A1" display="Паспорт организации"/>
    <hyperlink ref="O9" location="'Перечень мероприятий'!A1" display="Т.2 Перечень мероприятий, направленных на достижение основных показателей развития коммерческой организации на очередной год"/>
    <hyperlink ref="O10" location="'Показатели развития на год'!A1" display="т.3 Основные показатели развития коммерческой организации на очередной год"/>
    <hyperlink ref="O11" location="Цены!A1" display="т.4 Прогнозируемые цены на продукцию"/>
    <hyperlink ref="O12" location="'Программа производства'!A1" display="т.5 Программа производства продукции"/>
    <hyperlink ref="O13" location="'Программа реализации'!A1" display="т.6 Программа реализации продукции"/>
    <hyperlink ref="O14" location="'Расчет материальных затрат'!A1" display="т.7 Расчет материальных затрат"/>
    <hyperlink ref="O15" location="'Расчет трудовых ресурсов'!A1" display="т.8 Расчет потребности в трудовых ресурсах и расходов на оплату труда работников"/>
    <hyperlink ref="O16" location="амортизация!A1" display="т.9 Расчет амортизационных отчислений"/>
    <hyperlink ref="O17" location="'затраты на реализацию'!A1" display="т.10 Расчет затрат на реализацию продукции"/>
    <hyperlink ref="O18" location="'Расчет прибыли'!A1" display="'Расчет прибыли'!A1"/>
    <hyperlink ref="O19" location="'Расчет потока денежных средств'!A1" display="т.12 Расчет потока денежных средств по организации"/>
    <hyperlink ref="O20" location="'Проектно-балансовая ведомость'!A1" display="т.13 Проектно-балансовая ведомость по организации"/>
    <hyperlink ref="O21" location="'Инвестиции и финансирование'!A1" display="т.14 Инвестиции в основной капитал и источники финансирования"/>
    <hyperlink ref="O22" location="'Перечень инв. проектов'!A1" display="т.15 Перечень инвестиционных проектов и источники их финансирования"/>
    <hyperlink ref="O23" location="'Кредиторская задолженность'!A1" display="т.16 Просроченная кредиторская задолженность, подлежащая реструктуризации в очередном году"/>
    <hyperlink ref="O3" location="РЕКОМЕНДАЦИИ!A1" display="РЕКОМЕНДАЦИИ по разработке бизнес-планов развития коммерческих организаций на год "/>
  </hyperlinks>
  <printOptions/>
  <pageMargins left="0.7" right="0.7" top="0.75" bottom="0.75" header="0.3" footer="0.3"/>
  <pageSetup horizontalDpi="600" verticalDpi="600" orientation="portrait" paperSize="9" scale="97" r:id="rId1"/>
  <headerFooter>
    <oddFooter>&amp;L&amp;"Tahoma,обычный"&amp;6© ИПС ЭКСПЕРТ&amp;C&amp;"Tahoma,обычный"&amp;6(017) 354 78 92, 354 78 76&amp;R&amp;"Tahoma,обычный"&amp;6www.expert.by</oddFooter>
  </headerFooter>
  <colBreaks count="1" manualBreakCount="1">
    <brk id="13" min="1" max="33" man="1"/>
  </colBreaks>
</worksheet>
</file>

<file path=xl/worksheets/sheet20.xml><?xml version="1.0" encoding="utf-8"?>
<worksheet xmlns="http://schemas.openxmlformats.org/spreadsheetml/2006/main" xmlns:r="http://schemas.openxmlformats.org/officeDocument/2006/relationships">
  <sheetPr>
    <tabColor rgb="FFFFFF00"/>
  </sheetPr>
  <dimension ref="A1:AQ126"/>
  <sheetViews>
    <sheetView showGridLines="0" zoomScalePageLayoutView="0" workbookViewId="0" topLeftCell="A1">
      <selection activeCell="D8" sqref="D8"/>
    </sheetView>
  </sheetViews>
  <sheetFormatPr defaultColWidth="2.75390625" defaultRowHeight="12" customHeight="1"/>
  <cols>
    <col min="1" max="1" width="6.00390625" style="1" bestFit="1" customWidth="1"/>
    <col min="2" max="2" width="133.25390625" style="91" customWidth="1"/>
    <col min="3" max="3" width="3.75390625" style="5" customWidth="1"/>
    <col min="4" max="4" width="26.75390625" style="22" customWidth="1"/>
    <col min="5" max="5" width="13.875" style="22" customWidth="1"/>
    <col min="6" max="6" width="9.375" style="1" customWidth="1"/>
    <col min="7" max="7" width="10.875" style="1" customWidth="1"/>
    <col min="8" max="8" width="8.25390625" style="1" customWidth="1"/>
    <col min="9" max="9" width="9.00390625" style="1" customWidth="1"/>
    <col min="10" max="10" width="3.00390625" style="1" customWidth="1"/>
    <col min="11" max="11" width="2.75390625" style="1" customWidth="1"/>
    <col min="12" max="17" width="0" style="1" hidden="1" customWidth="1"/>
    <col min="18" max="19" width="2.75390625" style="1" customWidth="1"/>
    <col min="20" max="20" width="5.00390625" style="1" customWidth="1"/>
    <col min="21" max="25" width="4.125" style="1" bestFit="1" customWidth="1"/>
    <col min="26" max="16384" width="2.75390625" style="1" customWidth="1"/>
  </cols>
  <sheetData>
    <row r="1" spans="2:15" ht="15" customHeight="1">
      <c r="B1" s="86"/>
      <c r="C1" s="9"/>
      <c r="D1" s="9"/>
      <c r="E1" s="9"/>
      <c r="F1" s="9"/>
      <c r="G1" s="9"/>
      <c r="H1" s="9"/>
      <c r="I1" s="9"/>
      <c r="J1" s="8"/>
      <c r="K1" s="9"/>
      <c r="L1" s="9"/>
      <c r="M1" s="9"/>
      <c r="N1" s="9"/>
      <c r="O1" s="9"/>
    </row>
    <row r="2" spans="2:43" ht="57.75" customHeight="1">
      <c r="B2" s="148" t="s">
        <v>392</v>
      </c>
      <c r="C2" s="9"/>
      <c r="D2" s="9" t="s">
        <v>535</v>
      </c>
      <c r="E2" s="9"/>
      <c r="F2" s="9"/>
      <c r="G2" s="9"/>
      <c r="H2" s="9"/>
      <c r="I2" s="9"/>
      <c r="J2" s="9"/>
      <c r="K2" s="9"/>
      <c r="L2" s="9"/>
      <c r="M2" s="9"/>
      <c r="N2" s="9"/>
      <c r="O2" s="9"/>
      <c r="P2" s="9"/>
      <c r="Q2" s="9"/>
      <c r="R2" s="9"/>
      <c r="S2" s="9"/>
      <c r="T2" s="9"/>
      <c r="U2" s="9"/>
      <c r="V2" s="3"/>
      <c r="W2" s="3"/>
      <c r="X2" s="3"/>
      <c r="Y2" s="3"/>
      <c r="Z2" s="3"/>
      <c r="AA2" s="3"/>
      <c r="AB2" s="3"/>
      <c r="AC2" s="3"/>
      <c r="AD2" s="3"/>
      <c r="AE2" s="3"/>
      <c r="AF2" s="3"/>
      <c r="AG2" s="3"/>
      <c r="AH2" s="3"/>
      <c r="AI2" s="3"/>
      <c r="AJ2" s="3"/>
      <c r="AK2" s="3"/>
      <c r="AL2" s="3"/>
      <c r="AM2" s="3"/>
      <c r="AN2" s="3"/>
      <c r="AO2" s="3"/>
      <c r="AP2" s="3"/>
      <c r="AQ2" s="3"/>
    </row>
    <row r="3" spans="1:43" ht="15">
      <c r="A3" s="36" t="s">
        <v>536</v>
      </c>
      <c r="B3" s="87" t="s">
        <v>737</v>
      </c>
      <c r="C3" s="9"/>
      <c r="D3" s="36" t="s">
        <v>737</v>
      </c>
      <c r="E3" s="9"/>
      <c r="F3" s="9"/>
      <c r="G3" s="9"/>
      <c r="H3" s="9"/>
      <c r="I3" s="9"/>
      <c r="J3" s="9"/>
      <c r="K3" s="9"/>
      <c r="L3" s="9"/>
      <c r="M3" s="9"/>
      <c r="N3" s="9"/>
      <c r="O3" s="9"/>
      <c r="P3" s="9"/>
      <c r="Q3" s="9"/>
      <c r="R3" s="9"/>
      <c r="S3" s="9"/>
      <c r="T3" s="9"/>
      <c r="U3" s="9"/>
      <c r="V3" s="3"/>
      <c r="W3" s="3"/>
      <c r="X3" s="3"/>
      <c r="Y3" s="3"/>
      <c r="Z3" s="3"/>
      <c r="AA3" s="3"/>
      <c r="AB3" s="3"/>
      <c r="AC3" s="3"/>
      <c r="AD3" s="3"/>
      <c r="AE3" s="3"/>
      <c r="AF3" s="3"/>
      <c r="AG3" s="3"/>
      <c r="AH3" s="3"/>
      <c r="AI3" s="3"/>
      <c r="AJ3" s="3"/>
      <c r="AK3" s="3"/>
      <c r="AL3" s="3"/>
      <c r="AM3" s="3"/>
      <c r="AN3" s="3"/>
      <c r="AO3" s="3"/>
      <c r="AP3" s="3"/>
      <c r="AQ3" s="3"/>
    </row>
    <row r="4" spans="2:43" ht="96" customHeight="1">
      <c r="B4" s="88" t="s">
        <v>393</v>
      </c>
      <c r="C4" s="9"/>
      <c r="D4" s="36" t="s">
        <v>418</v>
      </c>
      <c r="E4" s="9"/>
      <c r="F4" s="9"/>
      <c r="G4" s="9"/>
      <c r="H4" s="9"/>
      <c r="I4" s="9"/>
      <c r="J4" s="9"/>
      <c r="K4" s="9"/>
      <c r="L4" s="9"/>
      <c r="M4" s="9"/>
      <c r="N4" s="9"/>
      <c r="O4" s="9"/>
      <c r="P4" s="9"/>
      <c r="Q4" s="9"/>
      <c r="R4" s="9"/>
      <c r="S4" s="9"/>
      <c r="T4" s="9"/>
      <c r="U4" s="9"/>
      <c r="V4" s="3"/>
      <c r="W4" s="3"/>
      <c r="X4" s="3"/>
      <c r="Y4" s="3"/>
      <c r="Z4" s="3"/>
      <c r="AA4" s="3"/>
      <c r="AB4" s="3"/>
      <c r="AC4" s="3"/>
      <c r="AD4" s="3"/>
      <c r="AE4" s="3"/>
      <c r="AF4" s="3"/>
      <c r="AG4" s="3"/>
      <c r="AH4" s="3"/>
      <c r="AI4" s="3"/>
      <c r="AJ4" s="3"/>
      <c r="AK4" s="3"/>
      <c r="AL4" s="3"/>
      <c r="AM4" s="3"/>
      <c r="AN4" s="3"/>
      <c r="AO4" s="3"/>
      <c r="AP4" s="3"/>
      <c r="AQ4" s="3"/>
    </row>
    <row r="5" spans="2:43" ht="38.25">
      <c r="B5" s="88" t="s">
        <v>394</v>
      </c>
      <c r="C5" s="9"/>
      <c r="D5" s="36" t="s">
        <v>537</v>
      </c>
      <c r="E5" s="9"/>
      <c r="F5" s="9"/>
      <c r="G5" s="9"/>
      <c r="H5" s="9"/>
      <c r="I5" s="9"/>
      <c r="J5" s="9"/>
      <c r="K5" s="9"/>
      <c r="L5" s="9"/>
      <c r="M5" s="9"/>
      <c r="N5" s="9"/>
      <c r="O5" s="9"/>
      <c r="P5" s="9"/>
      <c r="Q5" s="9"/>
      <c r="R5" s="9"/>
      <c r="S5" s="9"/>
      <c r="T5" s="9"/>
      <c r="U5" s="9"/>
      <c r="V5" s="3"/>
      <c r="W5" s="3"/>
      <c r="X5" s="3"/>
      <c r="Y5" s="3"/>
      <c r="Z5" s="3"/>
      <c r="AA5" s="3"/>
      <c r="AB5" s="3"/>
      <c r="AC5" s="3"/>
      <c r="AD5" s="3"/>
      <c r="AE5" s="3"/>
      <c r="AF5" s="3"/>
      <c r="AG5" s="3"/>
      <c r="AH5" s="3"/>
      <c r="AI5" s="3"/>
      <c r="AJ5" s="3"/>
      <c r="AK5" s="3"/>
      <c r="AL5" s="3"/>
      <c r="AM5" s="3"/>
      <c r="AN5" s="3"/>
      <c r="AO5" s="3"/>
      <c r="AP5" s="3"/>
      <c r="AQ5" s="3"/>
    </row>
    <row r="6" spans="2:43" ht="26.25" customHeight="1">
      <c r="B6" s="88" t="s">
        <v>739</v>
      </c>
      <c r="C6" s="9"/>
      <c r="D6" s="36" t="s">
        <v>460</v>
      </c>
      <c r="E6" s="9"/>
      <c r="F6" s="9"/>
      <c r="G6" s="9"/>
      <c r="H6" s="9"/>
      <c r="I6" s="9"/>
      <c r="J6" s="9"/>
      <c r="K6" s="9"/>
      <c r="L6" s="9"/>
      <c r="M6" s="9"/>
      <c r="N6" s="9"/>
      <c r="O6" s="9"/>
      <c r="P6" s="9"/>
      <c r="Q6" s="9"/>
      <c r="R6" s="9"/>
      <c r="S6" s="9"/>
      <c r="T6" s="9"/>
      <c r="U6" s="9"/>
      <c r="V6" s="3"/>
      <c r="W6" s="3"/>
      <c r="X6" s="3"/>
      <c r="Y6" s="3"/>
      <c r="Z6" s="3"/>
      <c r="AA6" s="3"/>
      <c r="AB6" s="3"/>
      <c r="AC6" s="3"/>
      <c r="AD6" s="3"/>
      <c r="AE6" s="3"/>
      <c r="AF6" s="3"/>
      <c r="AG6" s="3"/>
      <c r="AH6" s="3"/>
      <c r="AI6" s="3"/>
      <c r="AJ6" s="3"/>
      <c r="AK6" s="3"/>
      <c r="AL6" s="3"/>
      <c r="AM6" s="3"/>
      <c r="AN6" s="3"/>
      <c r="AO6" s="3"/>
      <c r="AP6" s="3"/>
      <c r="AQ6" s="3"/>
    </row>
    <row r="7" spans="2:43" ht="76.5">
      <c r="B7" s="88" t="s">
        <v>395</v>
      </c>
      <c r="C7" s="9"/>
      <c r="D7" s="9"/>
      <c r="E7" s="9"/>
      <c r="F7" s="9"/>
      <c r="G7" s="9"/>
      <c r="H7" s="9"/>
      <c r="I7" s="9"/>
      <c r="J7" s="9"/>
      <c r="K7" s="9"/>
      <c r="L7" s="9"/>
      <c r="M7" s="9"/>
      <c r="N7" s="9"/>
      <c r="O7" s="9"/>
      <c r="P7" s="9"/>
      <c r="Q7" s="9"/>
      <c r="R7" s="9"/>
      <c r="S7" s="9"/>
      <c r="T7" s="9"/>
      <c r="U7" s="9"/>
      <c r="V7" s="3"/>
      <c r="W7" s="3"/>
      <c r="X7" s="3"/>
      <c r="Y7" s="3"/>
      <c r="Z7" s="3"/>
      <c r="AA7" s="3"/>
      <c r="AB7" s="3"/>
      <c r="AC7" s="3"/>
      <c r="AD7" s="3"/>
      <c r="AE7" s="3"/>
      <c r="AF7" s="3"/>
      <c r="AG7" s="3"/>
      <c r="AH7" s="3"/>
      <c r="AI7" s="3"/>
      <c r="AJ7" s="3"/>
      <c r="AK7" s="3"/>
      <c r="AL7" s="3"/>
      <c r="AM7" s="3"/>
      <c r="AN7" s="3"/>
      <c r="AO7" s="3"/>
      <c r="AP7" s="3"/>
      <c r="AQ7" s="3"/>
    </row>
    <row r="8" spans="2:43" ht="51">
      <c r="B8" s="92" t="s">
        <v>396</v>
      </c>
      <c r="C8" s="9"/>
      <c r="D8" s="36" t="s">
        <v>515</v>
      </c>
      <c r="E8" s="9"/>
      <c r="F8" s="9"/>
      <c r="G8" s="9"/>
      <c r="H8" s="9"/>
      <c r="I8" s="9"/>
      <c r="J8" s="9"/>
      <c r="K8" s="9"/>
      <c r="L8" s="9"/>
      <c r="M8" s="9"/>
      <c r="N8" s="9"/>
      <c r="O8" s="9"/>
      <c r="P8" s="9"/>
      <c r="Q8" s="9"/>
      <c r="R8" s="9"/>
      <c r="S8" s="9"/>
      <c r="T8" s="9"/>
      <c r="U8" s="9"/>
      <c r="V8" s="3"/>
      <c r="W8" s="3"/>
      <c r="X8" s="3"/>
      <c r="Y8" s="3"/>
      <c r="Z8" s="3"/>
      <c r="AA8" s="3"/>
      <c r="AB8" s="3"/>
      <c r="AC8" s="3"/>
      <c r="AD8" s="3"/>
      <c r="AE8" s="3"/>
      <c r="AF8" s="3"/>
      <c r="AG8" s="3"/>
      <c r="AH8" s="3"/>
      <c r="AI8" s="3"/>
      <c r="AJ8" s="3"/>
      <c r="AK8" s="3"/>
      <c r="AL8" s="3"/>
      <c r="AM8" s="3"/>
      <c r="AN8" s="3"/>
      <c r="AO8" s="3"/>
      <c r="AP8" s="3"/>
      <c r="AQ8" s="3"/>
    </row>
    <row r="9" spans="2:43" ht="15">
      <c r="B9" s="88" t="s">
        <v>397</v>
      </c>
      <c r="C9" s="9"/>
      <c r="D9" s="36" t="s">
        <v>516</v>
      </c>
      <c r="E9" s="9"/>
      <c r="F9" s="9"/>
      <c r="G9" s="9"/>
      <c r="H9" s="9"/>
      <c r="I9" s="9"/>
      <c r="J9" s="9"/>
      <c r="K9" s="9"/>
      <c r="L9" s="9"/>
      <c r="M9" s="9"/>
      <c r="N9" s="9"/>
      <c r="O9" s="9"/>
      <c r="P9" s="9"/>
      <c r="Q9" s="9"/>
      <c r="R9" s="9"/>
      <c r="S9" s="9"/>
      <c r="T9" s="9"/>
      <c r="U9" s="9"/>
      <c r="V9" s="3"/>
      <c r="W9" s="3"/>
      <c r="X9" s="3"/>
      <c r="Y9" s="3"/>
      <c r="Z9" s="3"/>
      <c r="AA9" s="3"/>
      <c r="AB9" s="3"/>
      <c r="AC9" s="3"/>
      <c r="AD9" s="3"/>
      <c r="AE9" s="3"/>
      <c r="AF9" s="3"/>
      <c r="AG9" s="3"/>
      <c r="AH9" s="3"/>
      <c r="AI9" s="3"/>
      <c r="AJ9" s="3"/>
      <c r="AK9" s="3"/>
      <c r="AL9" s="3"/>
      <c r="AM9" s="3"/>
      <c r="AN9" s="3"/>
      <c r="AO9" s="3"/>
      <c r="AP9" s="3"/>
      <c r="AQ9" s="3"/>
    </row>
    <row r="10" spans="2:43" ht="25.5">
      <c r="B10" s="149" t="s">
        <v>398</v>
      </c>
      <c r="C10" s="9"/>
      <c r="D10" s="36" t="s">
        <v>517</v>
      </c>
      <c r="E10" s="9"/>
      <c r="F10" s="9"/>
      <c r="G10" s="9"/>
      <c r="H10" s="9"/>
      <c r="I10" s="9"/>
      <c r="J10" s="9"/>
      <c r="K10" s="9"/>
      <c r="L10" s="9"/>
      <c r="M10" s="9"/>
      <c r="N10" s="9"/>
      <c r="O10" s="9"/>
      <c r="P10" s="9"/>
      <c r="Q10" s="9"/>
      <c r="R10" s="9"/>
      <c r="S10" s="9"/>
      <c r="T10" s="9"/>
      <c r="U10" s="9"/>
      <c r="V10" s="3"/>
      <c r="W10" s="3"/>
      <c r="X10" s="3"/>
      <c r="Y10" s="3"/>
      <c r="Z10" s="3"/>
      <c r="AA10" s="3"/>
      <c r="AB10" s="3"/>
      <c r="AC10" s="3"/>
      <c r="AD10" s="3"/>
      <c r="AE10" s="3"/>
      <c r="AF10" s="3"/>
      <c r="AG10" s="3"/>
      <c r="AH10" s="3"/>
      <c r="AI10" s="3"/>
      <c r="AJ10" s="3"/>
      <c r="AK10" s="3"/>
      <c r="AL10" s="3"/>
      <c r="AM10" s="3"/>
      <c r="AN10" s="3"/>
      <c r="AO10" s="3"/>
      <c r="AP10" s="3"/>
      <c r="AQ10" s="3"/>
    </row>
    <row r="11" spans="2:43" ht="15">
      <c r="B11" s="149" t="s">
        <v>399</v>
      </c>
      <c r="C11" s="9"/>
      <c r="D11" s="36" t="s">
        <v>519</v>
      </c>
      <c r="E11" s="9"/>
      <c r="F11" s="9"/>
      <c r="G11" s="9"/>
      <c r="H11" s="9"/>
      <c r="I11" s="9"/>
      <c r="J11" s="9"/>
      <c r="K11" s="9"/>
      <c r="L11" s="9"/>
      <c r="M11" s="9"/>
      <c r="N11" s="9"/>
      <c r="O11" s="9"/>
      <c r="P11" s="9"/>
      <c r="Q11" s="9"/>
      <c r="R11" s="9"/>
      <c r="S11" s="9"/>
      <c r="T11" s="9"/>
      <c r="U11" s="9"/>
      <c r="V11" s="3"/>
      <c r="W11" s="3"/>
      <c r="X11" s="3"/>
      <c r="Y11" s="3"/>
      <c r="Z11" s="3"/>
      <c r="AA11" s="3"/>
      <c r="AB11" s="3"/>
      <c r="AC11" s="3"/>
      <c r="AD11" s="3"/>
      <c r="AE11" s="3"/>
      <c r="AF11" s="3"/>
      <c r="AG11" s="3"/>
      <c r="AH11" s="3"/>
      <c r="AI11" s="3"/>
      <c r="AJ11" s="3"/>
      <c r="AK11" s="3"/>
      <c r="AL11" s="3"/>
      <c r="AM11" s="3"/>
      <c r="AN11" s="3"/>
      <c r="AO11" s="3"/>
      <c r="AP11" s="3"/>
      <c r="AQ11" s="3"/>
    </row>
    <row r="12" spans="2:43" ht="15">
      <c r="B12" s="149" t="s">
        <v>400</v>
      </c>
      <c r="C12" s="9"/>
      <c r="D12" s="36" t="s">
        <v>520</v>
      </c>
      <c r="E12" s="9"/>
      <c r="F12" s="9"/>
      <c r="G12" s="9"/>
      <c r="H12" s="9"/>
      <c r="I12" s="9"/>
      <c r="J12" s="9"/>
      <c r="K12" s="9"/>
      <c r="L12" s="9"/>
      <c r="M12" s="9"/>
      <c r="N12" s="9"/>
      <c r="O12" s="9"/>
      <c r="P12" s="9"/>
      <c r="Q12" s="9"/>
      <c r="R12" s="9"/>
      <c r="S12" s="9"/>
      <c r="T12" s="9"/>
      <c r="U12" s="9"/>
      <c r="V12" s="3"/>
      <c r="W12" s="3"/>
      <c r="X12" s="3"/>
      <c r="Y12" s="3"/>
      <c r="Z12" s="3"/>
      <c r="AA12" s="3"/>
      <c r="AB12" s="3"/>
      <c r="AC12" s="3"/>
      <c r="AD12" s="3"/>
      <c r="AE12" s="3"/>
      <c r="AF12" s="3"/>
      <c r="AG12" s="3"/>
      <c r="AH12" s="3"/>
      <c r="AI12" s="3"/>
      <c r="AJ12" s="3"/>
      <c r="AK12" s="3"/>
      <c r="AL12" s="3"/>
      <c r="AM12" s="3"/>
      <c r="AN12" s="3"/>
      <c r="AO12" s="3"/>
      <c r="AP12" s="3"/>
      <c r="AQ12" s="3"/>
    </row>
    <row r="13" spans="2:43" ht="15">
      <c r="B13" s="149" t="s">
        <v>401</v>
      </c>
      <c r="C13" s="9"/>
      <c r="D13" s="36" t="s">
        <v>518</v>
      </c>
      <c r="E13" s="36"/>
      <c r="F13" s="9"/>
      <c r="G13" s="9"/>
      <c r="H13" s="9"/>
      <c r="I13" s="9"/>
      <c r="J13" s="9"/>
      <c r="K13" s="9"/>
      <c r="L13" s="9"/>
      <c r="M13" s="9"/>
      <c r="N13" s="9"/>
      <c r="O13" s="9"/>
      <c r="P13" s="9"/>
      <c r="Q13" s="9"/>
      <c r="R13" s="9"/>
      <c r="S13" s="9"/>
      <c r="T13" s="9"/>
      <c r="U13" s="9"/>
      <c r="V13" s="3"/>
      <c r="W13" s="3"/>
      <c r="X13" s="3"/>
      <c r="Y13" s="3"/>
      <c r="Z13" s="3"/>
      <c r="AA13" s="3"/>
      <c r="AB13" s="3"/>
      <c r="AC13" s="3"/>
      <c r="AD13" s="3"/>
      <c r="AE13" s="3"/>
      <c r="AF13" s="3"/>
      <c r="AG13" s="3"/>
      <c r="AH13" s="3"/>
      <c r="AI13" s="3"/>
      <c r="AJ13" s="3"/>
      <c r="AK13" s="3"/>
      <c r="AL13" s="3"/>
      <c r="AM13" s="3"/>
      <c r="AN13" s="3"/>
      <c r="AO13" s="3"/>
      <c r="AP13" s="3"/>
      <c r="AQ13" s="3"/>
    </row>
    <row r="14" spans="2:43" ht="15">
      <c r="B14" s="149" t="s">
        <v>402</v>
      </c>
      <c r="C14" s="9"/>
      <c r="D14" s="36" t="s">
        <v>521</v>
      </c>
      <c r="E14" s="9"/>
      <c r="F14" s="9"/>
      <c r="G14" s="9"/>
      <c r="H14" s="9"/>
      <c r="I14" s="9"/>
      <c r="J14" s="9"/>
      <c r="K14" s="9"/>
      <c r="L14" s="9"/>
      <c r="M14" s="9"/>
      <c r="N14" s="9"/>
      <c r="O14" s="9"/>
      <c r="P14" s="9"/>
      <c r="Q14" s="9"/>
      <c r="R14" s="9"/>
      <c r="S14" s="9"/>
      <c r="T14" s="9"/>
      <c r="U14" s="9"/>
      <c r="V14" s="3"/>
      <c r="W14" s="3"/>
      <c r="X14" s="3"/>
      <c r="Y14" s="3"/>
      <c r="Z14" s="3"/>
      <c r="AA14" s="3"/>
      <c r="AB14" s="3"/>
      <c r="AC14" s="3"/>
      <c r="AD14" s="3"/>
      <c r="AE14" s="3"/>
      <c r="AF14" s="3"/>
      <c r="AG14" s="3"/>
      <c r="AH14" s="3"/>
      <c r="AI14" s="3"/>
      <c r="AJ14" s="3"/>
      <c r="AK14" s="3"/>
      <c r="AL14" s="3"/>
      <c r="AM14" s="3"/>
      <c r="AN14" s="3"/>
      <c r="AO14" s="3"/>
      <c r="AP14" s="3"/>
      <c r="AQ14" s="3"/>
    </row>
    <row r="15" spans="2:43" ht="15">
      <c r="B15" s="88" t="s">
        <v>403</v>
      </c>
      <c r="C15" s="9"/>
      <c r="D15" s="36" t="s">
        <v>522</v>
      </c>
      <c r="E15" s="9"/>
      <c r="F15" s="9"/>
      <c r="G15" s="9"/>
      <c r="H15" s="9"/>
      <c r="I15" s="9"/>
      <c r="J15" s="9"/>
      <c r="K15" s="9"/>
      <c r="L15" s="9"/>
      <c r="M15" s="9"/>
      <c r="N15" s="9"/>
      <c r="O15" s="9"/>
      <c r="P15" s="9"/>
      <c r="Q15" s="9"/>
      <c r="R15" s="9"/>
      <c r="S15" s="9"/>
      <c r="T15" s="9"/>
      <c r="U15" s="9"/>
      <c r="V15" s="3"/>
      <c r="W15" s="3"/>
      <c r="X15" s="3"/>
      <c r="Y15" s="3"/>
      <c r="Z15" s="3"/>
      <c r="AA15" s="3"/>
      <c r="AB15" s="3"/>
      <c r="AC15" s="3"/>
      <c r="AD15" s="3"/>
      <c r="AE15" s="3"/>
      <c r="AF15" s="3"/>
      <c r="AG15" s="3"/>
      <c r="AH15" s="3"/>
      <c r="AI15" s="3"/>
      <c r="AJ15" s="3"/>
      <c r="AK15" s="3"/>
      <c r="AL15" s="3"/>
      <c r="AM15" s="3"/>
      <c r="AN15" s="3"/>
      <c r="AO15" s="3"/>
      <c r="AP15" s="3"/>
      <c r="AQ15" s="3"/>
    </row>
    <row r="16" spans="2:43" ht="25.5">
      <c r="B16" s="149" t="s">
        <v>404</v>
      </c>
      <c r="C16" s="9"/>
      <c r="D16" s="36" t="s">
        <v>523</v>
      </c>
      <c r="E16" s="9"/>
      <c r="F16" s="9"/>
      <c r="G16" s="9"/>
      <c r="H16" s="9"/>
      <c r="I16" s="9"/>
      <c r="J16" s="9"/>
      <c r="K16" s="9"/>
      <c r="L16" s="9"/>
      <c r="M16" s="9"/>
      <c r="N16" s="9"/>
      <c r="O16" s="9"/>
      <c r="P16" s="9"/>
      <c r="Q16" s="9"/>
      <c r="R16" s="9"/>
      <c r="S16" s="9"/>
      <c r="T16" s="9"/>
      <c r="U16" s="9"/>
      <c r="V16" s="3"/>
      <c r="W16" s="3"/>
      <c r="X16" s="3"/>
      <c r="Y16" s="3"/>
      <c r="Z16" s="3"/>
      <c r="AA16" s="3"/>
      <c r="AB16" s="3"/>
      <c r="AC16" s="3"/>
      <c r="AD16" s="3"/>
      <c r="AE16" s="3"/>
      <c r="AF16" s="3"/>
      <c r="AG16" s="3"/>
      <c r="AH16" s="3"/>
      <c r="AI16" s="3"/>
      <c r="AJ16" s="3"/>
      <c r="AK16" s="3"/>
      <c r="AL16" s="3"/>
      <c r="AM16" s="3"/>
      <c r="AN16" s="3"/>
      <c r="AO16" s="3"/>
      <c r="AP16" s="3"/>
      <c r="AQ16" s="3"/>
    </row>
    <row r="17" spans="1:43" ht="25.5">
      <c r="A17" s="83"/>
      <c r="B17" s="149" t="s">
        <v>405</v>
      </c>
      <c r="C17" s="9"/>
      <c r="D17" s="36" t="s">
        <v>524</v>
      </c>
      <c r="E17" s="9"/>
      <c r="F17" s="9"/>
      <c r="G17" s="9"/>
      <c r="H17" s="9"/>
      <c r="I17" s="9"/>
      <c r="J17" s="9"/>
      <c r="K17" s="9"/>
      <c r="L17" s="9"/>
      <c r="M17" s="9"/>
      <c r="N17" s="9"/>
      <c r="O17" s="9"/>
      <c r="P17" s="9"/>
      <c r="Q17" s="9"/>
      <c r="R17" s="9"/>
      <c r="S17" s="9"/>
      <c r="T17" s="9"/>
      <c r="U17" s="9"/>
      <c r="V17" s="3"/>
      <c r="W17" s="3"/>
      <c r="X17" s="3"/>
      <c r="Y17" s="3"/>
      <c r="Z17" s="3"/>
      <c r="AA17" s="3"/>
      <c r="AB17" s="3"/>
      <c r="AC17" s="3"/>
      <c r="AD17" s="3"/>
      <c r="AE17" s="3"/>
      <c r="AF17" s="3"/>
      <c r="AG17" s="3"/>
      <c r="AH17" s="3"/>
      <c r="AI17" s="3"/>
      <c r="AJ17" s="3"/>
      <c r="AK17" s="3"/>
      <c r="AL17" s="3"/>
      <c r="AM17" s="3"/>
      <c r="AN17" s="3"/>
      <c r="AO17" s="3"/>
      <c r="AP17" s="3"/>
      <c r="AQ17" s="3"/>
    </row>
    <row r="18" spans="2:43" ht="25.5">
      <c r="B18" s="149" t="s">
        <v>406</v>
      </c>
      <c r="C18" s="9"/>
      <c r="D18" s="36" t="s">
        <v>525</v>
      </c>
      <c r="E18" s="9"/>
      <c r="F18" s="9"/>
      <c r="G18" s="9"/>
      <c r="H18" s="9"/>
      <c r="I18" s="9"/>
      <c r="J18" s="9"/>
      <c r="K18" s="9"/>
      <c r="L18" s="9"/>
      <c r="M18" s="9"/>
      <c r="N18" s="9"/>
      <c r="O18" s="9"/>
      <c r="P18" s="9"/>
      <c r="Q18" s="9"/>
      <c r="R18" s="9"/>
      <c r="S18" s="9"/>
      <c r="T18" s="9"/>
      <c r="U18" s="9"/>
      <c r="V18" s="3"/>
      <c r="W18" s="3"/>
      <c r="X18" s="3"/>
      <c r="Y18" s="3"/>
      <c r="Z18" s="3"/>
      <c r="AA18" s="3"/>
      <c r="AB18" s="3"/>
      <c r="AC18" s="3"/>
      <c r="AD18" s="3"/>
      <c r="AE18" s="3"/>
      <c r="AF18" s="3"/>
      <c r="AG18" s="3"/>
      <c r="AH18" s="3"/>
      <c r="AI18" s="3"/>
      <c r="AJ18" s="3"/>
      <c r="AK18" s="3"/>
      <c r="AL18" s="3"/>
      <c r="AM18" s="3"/>
      <c r="AN18" s="3"/>
      <c r="AO18" s="3"/>
      <c r="AP18" s="3"/>
      <c r="AQ18" s="3"/>
    </row>
    <row r="19" spans="2:43" ht="15">
      <c r="B19" s="149" t="s">
        <v>407</v>
      </c>
      <c r="C19" s="9"/>
      <c r="D19" s="36" t="s">
        <v>526</v>
      </c>
      <c r="E19" s="9"/>
      <c r="F19" s="9"/>
      <c r="G19" s="9"/>
      <c r="H19" s="9"/>
      <c r="I19" s="9"/>
      <c r="J19" s="9"/>
      <c r="K19" s="9"/>
      <c r="L19" s="9"/>
      <c r="M19" s="9"/>
      <c r="N19" s="9"/>
      <c r="O19" s="9"/>
      <c r="P19" s="9"/>
      <c r="Q19" s="9"/>
      <c r="R19" s="9"/>
      <c r="S19" s="9"/>
      <c r="T19" s="9"/>
      <c r="U19" s="9"/>
      <c r="V19" s="3"/>
      <c r="W19" s="3"/>
      <c r="X19" s="3"/>
      <c r="Y19" s="3"/>
      <c r="Z19" s="3"/>
      <c r="AA19" s="3"/>
      <c r="AB19" s="3"/>
      <c r="AC19" s="3"/>
      <c r="AD19" s="3"/>
      <c r="AE19" s="3"/>
      <c r="AF19" s="3"/>
      <c r="AG19" s="3"/>
      <c r="AH19" s="3"/>
      <c r="AI19" s="3"/>
      <c r="AJ19" s="3"/>
      <c r="AK19" s="3"/>
      <c r="AL19" s="3"/>
      <c r="AM19" s="3"/>
      <c r="AN19" s="3"/>
      <c r="AO19" s="3"/>
      <c r="AP19" s="3"/>
      <c r="AQ19" s="3"/>
    </row>
    <row r="20" spans="1:43" ht="25.5">
      <c r="A20" s="36" t="s">
        <v>536</v>
      </c>
      <c r="B20" s="88" t="s">
        <v>408</v>
      </c>
      <c r="C20" s="9"/>
      <c r="D20" s="36" t="s">
        <v>527</v>
      </c>
      <c r="E20" s="9"/>
      <c r="F20" s="9"/>
      <c r="G20" s="9"/>
      <c r="H20" s="9"/>
      <c r="I20" s="9"/>
      <c r="J20" s="9"/>
      <c r="K20" s="9"/>
      <c r="L20" s="9"/>
      <c r="M20" s="9"/>
      <c r="N20" s="9"/>
      <c r="O20" s="9"/>
      <c r="P20" s="9"/>
      <c r="Q20" s="9"/>
      <c r="R20" s="9"/>
      <c r="S20" s="9"/>
      <c r="T20" s="9"/>
      <c r="U20" s="9"/>
      <c r="V20" s="3"/>
      <c r="W20" s="3"/>
      <c r="X20" s="3"/>
      <c r="Y20" s="3"/>
      <c r="Z20" s="3"/>
      <c r="AA20" s="3"/>
      <c r="AB20" s="3"/>
      <c r="AC20" s="3"/>
      <c r="AD20" s="3"/>
      <c r="AE20" s="3"/>
      <c r="AF20" s="3"/>
      <c r="AG20" s="3"/>
      <c r="AH20" s="3"/>
      <c r="AI20" s="3"/>
      <c r="AJ20" s="3"/>
      <c r="AK20" s="3"/>
      <c r="AL20" s="3"/>
      <c r="AM20" s="3"/>
      <c r="AN20" s="3"/>
      <c r="AO20" s="3"/>
      <c r="AP20" s="3"/>
      <c r="AQ20" s="3"/>
    </row>
    <row r="21" spans="2:43" ht="25.5">
      <c r="B21" s="88" t="s">
        <v>409</v>
      </c>
      <c r="C21" s="9"/>
      <c r="D21" s="166" t="s">
        <v>528</v>
      </c>
      <c r="E21" s="9"/>
      <c r="F21" s="9"/>
      <c r="G21" s="9"/>
      <c r="H21" s="9"/>
      <c r="I21" s="9"/>
      <c r="J21" s="9"/>
      <c r="K21" s="9"/>
      <c r="L21" s="9"/>
      <c r="M21" s="9"/>
      <c r="N21" s="9"/>
      <c r="O21" s="9"/>
      <c r="P21" s="9"/>
      <c r="Q21" s="9"/>
      <c r="R21" s="9"/>
      <c r="S21" s="9"/>
      <c r="T21" s="9"/>
      <c r="U21" s="9"/>
      <c r="V21" s="3"/>
      <c r="W21" s="3"/>
      <c r="X21" s="3"/>
      <c r="Y21" s="3"/>
      <c r="Z21" s="3"/>
      <c r="AA21" s="3"/>
      <c r="AB21" s="3"/>
      <c r="AC21" s="3"/>
      <c r="AD21" s="3"/>
      <c r="AE21" s="3"/>
      <c r="AF21" s="3"/>
      <c r="AG21" s="3"/>
      <c r="AH21" s="3"/>
      <c r="AI21" s="3"/>
      <c r="AJ21" s="3"/>
      <c r="AK21" s="3"/>
      <c r="AL21" s="3"/>
      <c r="AM21" s="3"/>
      <c r="AN21" s="3"/>
      <c r="AO21" s="3"/>
      <c r="AP21" s="3"/>
      <c r="AQ21" s="3"/>
    </row>
    <row r="22" spans="2:43" ht="25.5">
      <c r="B22" s="149" t="s">
        <v>410</v>
      </c>
      <c r="C22" s="9"/>
      <c r="D22" s="36" t="s">
        <v>529</v>
      </c>
      <c r="E22" s="9"/>
      <c r="F22" s="9"/>
      <c r="G22" s="9"/>
      <c r="H22" s="9"/>
      <c r="I22" s="9"/>
      <c r="J22" s="9"/>
      <c r="K22" s="9"/>
      <c r="L22" s="9"/>
      <c r="M22" s="9"/>
      <c r="N22" s="9"/>
      <c r="O22" s="9"/>
      <c r="P22" s="9"/>
      <c r="Q22" s="9"/>
      <c r="R22" s="9"/>
      <c r="S22" s="9"/>
      <c r="T22" s="9"/>
      <c r="U22" s="9"/>
      <c r="V22" s="3"/>
      <c r="W22" s="3"/>
      <c r="X22" s="3"/>
      <c r="Y22" s="3"/>
      <c r="Z22" s="3"/>
      <c r="AA22" s="3"/>
      <c r="AB22" s="3"/>
      <c r="AC22" s="3"/>
      <c r="AD22" s="3"/>
      <c r="AE22" s="3"/>
      <c r="AF22" s="3"/>
      <c r="AG22" s="3"/>
      <c r="AH22" s="3"/>
      <c r="AI22" s="3"/>
      <c r="AJ22" s="3"/>
      <c r="AK22" s="3"/>
      <c r="AL22" s="3"/>
      <c r="AM22" s="3"/>
      <c r="AN22" s="3"/>
      <c r="AO22" s="3"/>
      <c r="AP22" s="3"/>
      <c r="AQ22" s="3"/>
    </row>
    <row r="23" spans="2:43" ht="25.5">
      <c r="B23" s="149" t="s">
        <v>411</v>
      </c>
      <c r="C23" s="9"/>
      <c r="D23" s="36" t="s">
        <v>530</v>
      </c>
      <c r="E23" s="9"/>
      <c r="F23" s="9"/>
      <c r="G23" s="9"/>
      <c r="H23" s="9"/>
      <c r="I23" s="9"/>
      <c r="J23" s="9"/>
      <c r="K23" s="9"/>
      <c r="L23" s="9"/>
      <c r="M23" s="9"/>
      <c r="N23" s="9"/>
      <c r="O23" s="9"/>
      <c r="P23" s="9"/>
      <c r="Q23" s="9"/>
      <c r="R23" s="9"/>
      <c r="S23" s="9"/>
      <c r="T23" s="9"/>
      <c r="U23" s="9"/>
      <c r="V23" s="3"/>
      <c r="W23" s="3"/>
      <c r="X23" s="3"/>
      <c r="Y23" s="3"/>
      <c r="Z23" s="3"/>
      <c r="AA23" s="3"/>
      <c r="AB23" s="3"/>
      <c r="AC23" s="3"/>
      <c r="AD23" s="3"/>
      <c r="AE23" s="3"/>
      <c r="AF23" s="3"/>
      <c r="AG23" s="3"/>
      <c r="AH23" s="3"/>
      <c r="AI23" s="3"/>
      <c r="AJ23" s="3"/>
      <c r="AK23" s="3"/>
      <c r="AL23" s="3"/>
      <c r="AM23" s="3"/>
      <c r="AN23" s="3"/>
      <c r="AO23" s="3"/>
      <c r="AP23" s="3"/>
      <c r="AQ23" s="3"/>
    </row>
    <row r="24" spans="2:43" ht="12.75" customHeight="1">
      <c r="B24" s="149" t="s">
        <v>412</v>
      </c>
      <c r="C24" s="9"/>
      <c r="D24" s="36" t="s">
        <v>531</v>
      </c>
      <c r="E24" s="9"/>
      <c r="F24" s="9"/>
      <c r="G24" s="9"/>
      <c r="H24" s="9"/>
      <c r="I24" s="9"/>
      <c r="J24" s="9"/>
      <c r="K24" s="9"/>
      <c r="L24" s="9"/>
      <c r="M24" s="9"/>
      <c r="N24" s="9"/>
      <c r="O24" s="9"/>
      <c r="P24" s="9"/>
      <c r="Q24" s="9"/>
      <c r="R24" s="9"/>
      <c r="S24" s="9"/>
      <c r="T24" s="9"/>
      <c r="U24" s="9"/>
      <c r="V24" s="3"/>
      <c r="W24" s="3"/>
      <c r="X24" s="3"/>
      <c r="Y24" s="3"/>
      <c r="Z24" s="3"/>
      <c r="AA24" s="3"/>
      <c r="AB24" s="3"/>
      <c r="AC24" s="3"/>
      <c r="AD24" s="3"/>
      <c r="AE24" s="3"/>
      <c r="AF24" s="3"/>
      <c r="AG24" s="3"/>
      <c r="AH24" s="3"/>
      <c r="AI24" s="3"/>
      <c r="AJ24" s="3"/>
      <c r="AK24" s="3"/>
      <c r="AL24" s="3"/>
      <c r="AM24" s="3"/>
      <c r="AN24" s="3"/>
      <c r="AO24" s="3"/>
      <c r="AP24" s="3"/>
      <c r="AQ24" s="3"/>
    </row>
    <row r="25" spans="2:43" ht="25.5">
      <c r="B25" s="149" t="s">
        <v>413</v>
      </c>
      <c r="C25" s="9"/>
      <c r="D25" s="36" t="s">
        <v>532</v>
      </c>
      <c r="E25" s="9"/>
      <c r="F25" s="9"/>
      <c r="G25" s="9"/>
      <c r="H25" s="9"/>
      <c r="I25" s="9"/>
      <c r="J25" s="9"/>
      <c r="K25" s="9"/>
      <c r="L25" s="9"/>
      <c r="M25" s="9"/>
      <c r="N25" s="9"/>
      <c r="O25" s="9"/>
      <c r="P25" s="9"/>
      <c r="Q25" s="9"/>
      <c r="R25" s="9"/>
      <c r="S25" s="9"/>
      <c r="T25" s="9"/>
      <c r="U25" s="9"/>
      <c r="V25" s="3"/>
      <c r="W25" s="3"/>
      <c r="X25" s="3"/>
      <c r="Y25" s="3"/>
      <c r="Z25" s="3"/>
      <c r="AA25" s="3"/>
      <c r="AB25" s="3"/>
      <c r="AC25" s="3"/>
      <c r="AD25" s="3"/>
      <c r="AE25" s="3"/>
      <c r="AF25" s="3"/>
      <c r="AG25" s="3"/>
      <c r="AH25" s="3"/>
      <c r="AI25" s="3"/>
      <c r="AJ25" s="3"/>
      <c r="AK25" s="3"/>
      <c r="AL25" s="3"/>
      <c r="AM25" s="3"/>
      <c r="AN25" s="3"/>
      <c r="AO25" s="3"/>
      <c r="AP25" s="3"/>
      <c r="AQ25" s="3"/>
    </row>
    <row r="26" spans="1:43" ht="25.5">
      <c r="A26" s="83"/>
      <c r="B26" s="149" t="s">
        <v>414</v>
      </c>
      <c r="C26" s="9"/>
      <c r="D26" s="36" t="s">
        <v>533</v>
      </c>
      <c r="E26" s="9"/>
      <c r="F26" s="9"/>
      <c r="G26" s="9"/>
      <c r="H26" s="9"/>
      <c r="I26" s="9"/>
      <c r="J26" s="9"/>
      <c r="K26" s="9"/>
      <c r="L26" s="9"/>
      <c r="M26" s="9"/>
      <c r="N26" s="9"/>
      <c r="O26" s="9"/>
      <c r="P26" s="9"/>
      <c r="Q26" s="9"/>
      <c r="R26" s="9"/>
      <c r="S26" s="9"/>
      <c r="T26" s="9"/>
      <c r="U26" s="9"/>
      <c r="V26" s="3"/>
      <c r="W26" s="3"/>
      <c r="X26" s="3"/>
      <c r="Y26" s="3"/>
      <c r="Z26" s="3"/>
      <c r="AA26" s="3"/>
      <c r="AB26" s="3"/>
      <c r="AC26" s="3"/>
      <c r="AD26" s="3"/>
      <c r="AE26" s="3"/>
      <c r="AF26" s="3"/>
      <c r="AG26" s="3"/>
      <c r="AH26" s="3"/>
      <c r="AI26" s="3"/>
      <c r="AJ26" s="3"/>
      <c r="AK26" s="3"/>
      <c r="AL26" s="3"/>
      <c r="AM26" s="3"/>
      <c r="AN26" s="3"/>
      <c r="AO26" s="3"/>
      <c r="AP26" s="3"/>
      <c r="AQ26" s="3"/>
    </row>
    <row r="27" spans="2:43" ht="15">
      <c r="B27" s="149" t="s">
        <v>415</v>
      </c>
      <c r="C27" s="9"/>
      <c r="D27" s="9"/>
      <c r="E27" s="9"/>
      <c r="F27" s="9"/>
      <c r="G27" s="9"/>
      <c r="H27" s="9"/>
      <c r="I27" s="9"/>
      <c r="J27" s="9"/>
      <c r="K27" s="9"/>
      <c r="L27" s="9"/>
      <c r="M27" s="9"/>
      <c r="N27" s="9"/>
      <c r="O27" s="9"/>
      <c r="P27" s="9"/>
      <c r="Q27" s="9"/>
      <c r="R27" s="9"/>
      <c r="S27" s="9"/>
      <c r="T27" s="9"/>
      <c r="U27" s="9"/>
      <c r="V27" s="3"/>
      <c r="W27" s="3"/>
      <c r="X27" s="3"/>
      <c r="Y27" s="3"/>
      <c r="Z27" s="3"/>
      <c r="AA27" s="3"/>
      <c r="AB27" s="3"/>
      <c r="AC27" s="3"/>
      <c r="AD27" s="3"/>
      <c r="AE27" s="3"/>
      <c r="AF27" s="3"/>
      <c r="AG27" s="3"/>
      <c r="AH27" s="3"/>
      <c r="AI27" s="3"/>
      <c r="AJ27" s="3"/>
      <c r="AK27" s="3"/>
      <c r="AL27" s="3"/>
      <c r="AM27" s="3"/>
      <c r="AN27" s="3"/>
      <c r="AO27" s="3"/>
      <c r="AP27" s="3"/>
      <c r="AQ27" s="3"/>
    </row>
    <row r="28" spans="2:43" ht="25.5">
      <c r="B28" s="88" t="s">
        <v>416</v>
      </c>
      <c r="C28" s="9"/>
      <c r="D28" s="9"/>
      <c r="E28" s="9"/>
      <c r="F28" s="9"/>
      <c r="G28" s="9"/>
      <c r="H28" s="9"/>
      <c r="I28" s="9"/>
      <c r="J28" s="9"/>
      <c r="K28" s="9"/>
      <c r="L28" s="9"/>
      <c r="M28" s="9"/>
      <c r="N28" s="9"/>
      <c r="O28" s="9"/>
      <c r="P28" s="9"/>
      <c r="Q28" s="9"/>
      <c r="R28" s="9"/>
      <c r="S28" s="9"/>
      <c r="T28" s="9"/>
      <c r="U28" s="9"/>
      <c r="V28" s="3"/>
      <c r="W28" s="3"/>
      <c r="X28" s="3"/>
      <c r="Y28" s="3"/>
      <c r="Z28" s="3"/>
      <c r="AA28" s="3"/>
      <c r="AB28" s="3"/>
      <c r="AC28" s="3"/>
      <c r="AD28" s="3"/>
      <c r="AE28" s="3"/>
      <c r="AF28" s="3"/>
      <c r="AG28" s="3"/>
      <c r="AH28" s="3"/>
      <c r="AI28" s="3"/>
      <c r="AJ28" s="3"/>
      <c r="AK28" s="3"/>
      <c r="AL28" s="3"/>
      <c r="AM28" s="3"/>
      <c r="AN28" s="3"/>
      <c r="AO28" s="3"/>
      <c r="AP28" s="3"/>
      <c r="AQ28" s="3"/>
    </row>
    <row r="29" spans="2:43" ht="25.5">
      <c r="B29" s="92" t="s">
        <v>417</v>
      </c>
      <c r="C29" s="9"/>
      <c r="D29" s="9"/>
      <c r="E29" s="9"/>
      <c r="F29" s="9"/>
      <c r="G29" s="9"/>
      <c r="H29" s="9"/>
      <c r="I29" s="9"/>
      <c r="J29" s="9"/>
      <c r="K29" s="9"/>
      <c r="L29" s="9"/>
      <c r="M29" s="9"/>
      <c r="N29" s="9"/>
      <c r="O29" s="9"/>
      <c r="P29" s="9"/>
      <c r="Q29" s="9"/>
      <c r="R29" s="9"/>
      <c r="S29" s="9"/>
      <c r="T29" s="9"/>
      <c r="U29" s="9"/>
      <c r="V29" s="3"/>
      <c r="W29" s="3"/>
      <c r="X29" s="3"/>
      <c r="Y29" s="3"/>
      <c r="Z29" s="3"/>
      <c r="AA29" s="3"/>
      <c r="AB29" s="3"/>
      <c r="AC29" s="3"/>
      <c r="AD29" s="3"/>
      <c r="AE29" s="3"/>
      <c r="AF29" s="3"/>
      <c r="AG29" s="3"/>
      <c r="AH29" s="3"/>
      <c r="AI29" s="3"/>
      <c r="AJ29" s="3"/>
      <c r="AK29" s="3"/>
      <c r="AL29" s="3"/>
      <c r="AM29" s="3"/>
      <c r="AN29" s="3"/>
      <c r="AO29" s="3"/>
      <c r="AP29" s="3"/>
      <c r="AQ29" s="3"/>
    </row>
    <row r="30" spans="2:43" ht="15">
      <c r="B30" s="89" t="s">
        <v>418</v>
      </c>
      <c r="C30" s="9"/>
      <c r="D30" s="9"/>
      <c r="E30" s="9"/>
      <c r="F30" s="9"/>
      <c r="G30" s="9"/>
      <c r="H30" s="9"/>
      <c r="I30" s="9"/>
      <c r="J30" s="9"/>
      <c r="K30" s="9"/>
      <c r="L30" s="9"/>
      <c r="M30" s="9"/>
      <c r="N30" s="9"/>
      <c r="O30" s="9"/>
      <c r="P30" s="9"/>
      <c r="Q30" s="9"/>
      <c r="R30" s="9"/>
      <c r="S30" s="9"/>
      <c r="T30" s="9"/>
      <c r="U30" s="9"/>
      <c r="V30" s="3"/>
      <c r="W30" s="3"/>
      <c r="X30" s="3"/>
      <c r="Y30" s="3"/>
      <c r="Z30" s="3"/>
      <c r="AA30" s="3"/>
      <c r="AB30" s="3"/>
      <c r="AC30" s="3"/>
      <c r="AD30" s="3"/>
      <c r="AE30" s="3"/>
      <c r="AF30" s="3"/>
      <c r="AG30" s="3"/>
      <c r="AH30" s="3"/>
      <c r="AI30" s="3"/>
      <c r="AJ30" s="3"/>
      <c r="AK30" s="3"/>
      <c r="AL30" s="3"/>
      <c r="AM30" s="3"/>
      <c r="AN30" s="3"/>
      <c r="AO30" s="3"/>
      <c r="AP30" s="3"/>
      <c r="AQ30" s="3"/>
    </row>
    <row r="31" spans="2:43" ht="25.5">
      <c r="B31" s="88" t="s">
        <v>419</v>
      </c>
      <c r="C31" s="9"/>
      <c r="D31" s="9"/>
      <c r="E31" s="9"/>
      <c r="F31" s="9"/>
      <c r="G31" s="9"/>
      <c r="H31" s="9"/>
      <c r="I31" s="9"/>
      <c r="J31" s="9"/>
      <c r="K31" s="9"/>
      <c r="L31" s="9"/>
      <c r="M31" s="9"/>
      <c r="N31" s="9"/>
      <c r="O31" s="9"/>
      <c r="P31" s="9"/>
      <c r="Q31" s="9"/>
      <c r="R31" s="9"/>
      <c r="S31" s="9"/>
      <c r="T31" s="9"/>
      <c r="U31" s="9"/>
      <c r="V31" s="3"/>
      <c r="W31" s="3"/>
      <c r="X31" s="3"/>
      <c r="Y31" s="3"/>
      <c r="Z31" s="3"/>
      <c r="AA31" s="3"/>
      <c r="AB31" s="3"/>
      <c r="AC31" s="3"/>
      <c r="AD31" s="3"/>
      <c r="AE31" s="3"/>
      <c r="AF31" s="3"/>
      <c r="AG31" s="3"/>
      <c r="AH31" s="3"/>
      <c r="AI31" s="3"/>
      <c r="AJ31" s="3"/>
      <c r="AK31" s="3"/>
      <c r="AL31" s="3"/>
      <c r="AM31" s="3"/>
      <c r="AN31" s="3"/>
      <c r="AO31" s="3"/>
      <c r="AP31" s="3"/>
      <c r="AQ31" s="3"/>
    </row>
    <row r="32" spans="2:43" ht="51">
      <c r="B32" s="92" t="s">
        <v>420</v>
      </c>
      <c r="C32" s="9"/>
      <c r="D32" s="9"/>
      <c r="E32" s="9"/>
      <c r="F32" s="9"/>
      <c r="G32" s="9"/>
      <c r="H32" s="9"/>
      <c r="I32" s="9"/>
      <c r="J32" s="9"/>
      <c r="K32" s="9"/>
      <c r="L32" s="9"/>
      <c r="M32" s="9"/>
      <c r="N32" s="9"/>
      <c r="O32" s="9"/>
      <c r="P32" s="9"/>
      <c r="Q32" s="9"/>
      <c r="R32" s="9"/>
      <c r="S32" s="9"/>
      <c r="T32" s="9"/>
      <c r="U32" s="9"/>
      <c r="V32" s="3"/>
      <c r="W32" s="3"/>
      <c r="X32" s="3"/>
      <c r="Y32" s="3"/>
      <c r="Z32" s="3"/>
      <c r="AA32" s="3"/>
      <c r="AB32" s="3"/>
      <c r="AC32" s="3"/>
      <c r="AD32" s="3"/>
      <c r="AE32" s="3"/>
      <c r="AF32" s="3"/>
      <c r="AG32" s="3"/>
      <c r="AH32" s="3"/>
      <c r="AI32" s="3"/>
      <c r="AJ32" s="3"/>
      <c r="AK32" s="3"/>
      <c r="AL32" s="3"/>
      <c r="AM32" s="3"/>
      <c r="AN32" s="3"/>
      <c r="AO32" s="3"/>
      <c r="AP32" s="3"/>
      <c r="AQ32" s="3"/>
    </row>
    <row r="33" spans="2:43" ht="25.5">
      <c r="B33" s="92" t="s">
        <v>421</v>
      </c>
      <c r="C33" s="9"/>
      <c r="D33" s="9"/>
      <c r="E33" s="9"/>
      <c r="F33" s="9"/>
      <c r="G33" s="9"/>
      <c r="H33" s="9"/>
      <c r="I33" s="9"/>
      <c r="J33" s="9"/>
      <c r="K33" s="9"/>
      <c r="L33" s="9"/>
      <c r="M33" s="9"/>
      <c r="N33" s="9"/>
      <c r="O33" s="9"/>
      <c r="P33" s="9"/>
      <c r="Q33" s="9"/>
      <c r="R33" s="9"/>
      <c r="S33" s="9"/>
      <c r="T33" s="9"/>
      <c r="U33" s="9"/>
      <c r="V33" s="3"/>
      <c r="W33" s="3"/>
      <c r="X33" s="3"/>
      <c r="Y33" s="3"/>
      <c r="Z33" s="3"/>
      <c r="AA33" s="3"/>
      <c r="AB33" s="3"/>
      <c r="AC33" s="3"/>
      <c r="AD33" s="3"/>
      <c r="AE33" s="3"/>
      <c r="AF33" s="3"/>
      <c r="AG33" s="3"/>
      <c r="AH33" s="3"/>
      <c r="AI33" s="3"/>
      <c r="AJ33" s="3"/>
      <c r="AK33" s="3"/>
      <c r="AL33" s="3"/>
      <c r="AM33" s="3"/>
      <c r="AN33" s="3"/>
      <c r="AO33" s="3"/>
      <c r="AP33" s="3"/>
      <c r="AQ33" s="3"/>
    </row>
    <row r="34" spans="1:43" ht="15">
      <c r="A34" s="83"/>
      <c r="B34" s="92" t="s">
        <v>422</v>
      </c>
      <c r="C34" s="9"/>
      <c r="D34" s="9"/>
      <c r="E34" s="9"/>
      <c r="F34" s="9"/>
      <c r="G34" s="9"/>
      <c r="H34" s="9"/>
      <c r="I34" s="9"/>
      <c r="J34" s="9"/>
      <c r="K34" s="9"/>
      <c r="L34" s="9"/>
      <c r="M34" s="9"/>
      <c r="N34" s="9"/>
      <c r="O34" s="9"/>
      <c r="P34" s="9"/>
      <c r="Q34" s="9"/>
      <c r="R34" s="9"/>
      <c r="S34" s="9"/>
      <c r="T34" s="9"/>
      <c r="U34" s="9"/>
      <c r="V34" s="3"/>
      <c r="W34" s="3"/>
      <c r="X34" s="3"/>
      <c r="Y34" s="3"/>
      <c r="Z34" s="3"/>
      <c r="AA34" s="3"/>
      <c r="AB34" s="3"/>
      <c r="AC34" s="3"/>
      <c r="AD34" s="3"/>
      <c r="AE34" s="3"/>
      <c r="AF34" s="3"/>
      <c r="AG34" s="3"/>
      <c r="AH34" s="3"/>
      <c r="AI34" s="3"/>
      <c r="AJ34" s="3"/>
      <c r="AK34" s="3"/>
      <c r="AL34" s="3"/>
      <c r="AM34" s="3"/>
      <c r="AN34" s="3"/>
      <c r="AO34" s="3"/>
      <c r="AP34" s="3"/>
      <c r="AQ34" s="3"/>
    </row>
    <row r="35" spans="1:25" s="7" customFormat="1" ht="15">
      <c r="A35" s="83"/>
      <c r="B35" s="149" t="s">
        <v>733</v>
      </c>
      <c r="C35" s="9"/>
      <c r="D35" s="9"/>
      <c r="E35" s="9"/>
      <c r="F35" s="9"/>
      <c r="G35" s="9"/>
      <c r="H35" s="9"/>
      <c r="I35" s="9"/>
      <c r="J35" s="9"/>
      <c r="K35" s="9"/>
      <c r="L35" s="9"/>
      <c r="M35" s="9"/>
      <c r="N35" s="9"/>
      <c r="O35" s="9"/>
      <c r="P35" s="9"/>
      <c r="Q35" s="9"/>
      <c r="R35" s="9"/>
      <c r="S35" s="9"/>
      <c r="T35" s="9"/>
      <c r="U35" s="9"/>
      <c r="V35" s="52"/>
      <c r="W35" s="52"/>
      <c r="X35" s="52"/>
      <c r="Y35" s="52"/>
    </row>
    <row r="36" spans="1:25" s="18" customFormat="1" ht="15">
      <c r="A36" s="36" t="s">
        <v>536</v>
      </c>
      <c r="B36" s="149" t="s">
        <v>738</v>
      </c>
      <c r="C36" s="9"/>
      <c r="D36" s="9"/>
      <c r="E36" s="9"/>
      <c r="F36" s="9"/>
      <c r="G36" s="9"/>
      <c r="H36" s="9"/>
      <c r="I36" s="9"/>
      <c r="J36" s="9"/>
      <c r="K36" s="9"/>
      <c r="L36" s="9"/>
      <c r="M36" s="9"/>
      <c r="N36" s="9"/>
      <c r="O36" s="9"/>
      <c r="P36" s="9"/>
      <c r="Q36" s="9"/>
      <c r="R36" s="9"/>
      <c r="S36" s="9"/>
      <c r="T36" s="9"/>
      <c r="U36" s="9"/>
      <c r="V36" s="52"/>
      <c r="W36" s="52"/>
      <c r="X36" s="52"/>
      <c r="Y36" s="52"/>
    </row>
    <row r="37" spans="2:25" ht="15">
      <c r="B37" s="149" t="s">
        <v>423</v>
      </c>
      <c r="C37" s="9"/>
      <c r="D37" s="9"/>
      <c r="E37" s="9"/>
      <c r="F37" s="9"/>
      <c r="G37" s="9"/>
      <c r="H37" s="9"/>
      <c r="I37" s="9"/>
      <c r="J37" s="9"/>
      <c r="K37" s="9"/>
      <c r="L37" s="9"/>
      <c r="M37" s="9"/>
      <c r="N37" s="9"/>
      <c r="O37" s="9"/>
      <c r="P37" s="9"/>
      <c r="Q37" s="9"/>
      <c r="R37" s="9"/>
      <c r="S37" s="9"/>
      <c r="T37" s="9"/>
      <c r="U37" s="9"/>
      <c r="V37" s="52"/>
      <c r="W37" s="52"/>
      <c r="X37" s="52"/>
      <c r="Y37" s="52"/>
    </row>
    <row r="38" spans="2:25" ht="15">
      <c r="B38" s="149" t="s">
        <v>734</v>
      </c>
      <c r="C38" s="9"/>
      <c r="D38" s="9"/>
      <c r="E38" s="9"/>
      <c r="F38" s="9"/>
      <c r="G38" s="9"/>
      <c r="H38" s="9"/>
      <c r="I38" s="9"/>
      <c r="J38" s="9"/>
      <c r="K38" s="9"/>
      <c r="L38" s="9"/>
      <c r="M38" s="9"/>
      <c r="N38" s="9"/>
      <c r="O38" s="9"/>
      <c r="P38" s="9"/>
      <c r="Q38" s="9"/>
      <c r="R38" s="9"/>
      <c r="S38" s="9"/>
      <c r="T38" s="9"/>
      <c r="U38" s="9"/>
      <c r="V38" s="52"/>
      <c r="W38" s="52"/>
      <c r="X38" s="52"/>
      <c r="Y38" s="52"/>
    </row>
    <row r="39" spans="2:25" s="3" customFormat="1" ht="15">
      <c r="B39" s="149" t="s">
        <v>735</v>
      </c>
      <c r="C39" s="9"/>
      <c r="D39" s="9"/>
      <c r="E39" s="9"/>
      <c r="F39" s="9"/>
      <c r="G39" s="9"/>
      <c r="H39" s="9"/>
      <c r="I39" s="9"/>
      <c r="J39" s="9"/>
      <c r="K39" s="9"/>
      <c r="L39" s="9"/>
      <c r="M39" s="9"/>
      <c r="N39" s="9"/>
      <c r="O39" s="9"/>
      <c r="P39" s="9"/>
      <c r="Q39" s="9"/>
      <c r="R39" s="9"/>
      <c r="S39" s="9"/>
      <c r="T39" s="9"/>
      <c r="U39" s="9"/>
      <c r="V39" s="52"/>
      <c r="W39" s="52"/>
      <c r="X39" s="52"/>
      <c r="Y39" s="52"/>
    </row>
    <row r="40" spans="2:25" s="3" customFormat="1" ht="15">
      <c r="B40" s="149" t="s">
        <v>424</v>
      </c>
      <c r="C40" s="9"/>
      <c r="D40" s="9"/>
      <c r="E40" s="9"/>
      <c r="F40" s="9"/>
      <c r="G40" s="9"/>
      <c r="H40" s="9"/>
      <c r="I40" s="9"/>
      <c r="J40" s="9"/>
      <c r="K40" s="9"/>
      <c r="L40" s="9"/>
      <c r="M40" s="9"/>
      <c r="N40" s="9"/>
      <c r="O40" s="9"/>
      <c r="P40" s="9"/>
      <c r="Q40" s="9"/>
      <c r="R40" s="9"/>
      <c r="S40" s="9"/>
      <c r="T40" s="9"/>
      <c r="U40" s="9"/>
      <c r="V40" s="52"/>
      <c r="W40" s="52"/>
      <c r="X40" s="52"/>
      <c r="Y40" s="52"/>
    </row>
    <row r="41" spans="2:25" s="7" customFormat="1" ht="15">
      <c r="B41" s="149" t="s">
        <v>425</v>
      </c>
      <c r="C41" s="9"/>
      <c r="D41" s="9"/>
      <c r="E41" s="9"/>
      <c r="F41" s="9"/>
      <c r="G41" s="9"/>
      <c r="H41" s="9"/>
      <c r="I41" s="9"/>
      <c r="J41" s="9"/>
      <c r="K41" s="9"/>
      <c r="L41" s="9"/>
      <c r="M41" s="9"/>
      <c r="N41" s="9"/>
      <c r="O41" s="9"/>
      <c r="P41" s="9"/>
      <c r="Q41" s="9"/>
      <c r="R41" s="9"/>
      <c r="S41" s="9"/>
      <c r="T41" s="9"/>
      <c r="U41" s="9"/>
      <c r="V41" s="52"/>
      <c r="W41" s="52"/>
      <c r="X41" s="52"/>
      <c r="Y41" s="52"/>
    </row>
    <row r="42" spans="2:25" s="18" customFormat="1" ht="15">
      <c r="B42" s="149" t="s">
        <v>736</v>
      </c>
      <c r="C42" s="9"/>
      <c r="D42" s="9"/>
      <c r="E42" s="9"/>
      <c r="F42" s="9"/>
      <c r="G42" s="9"/>
      <c r="H42" s="9"/>
      <c r="I42" s="9"/>
      <c r="J42" s="9"/>
      <c r="K42" s="9"/>
      <c r="L42" s="9"/>
      <c r="M42" s="9"/>
      <c r="N42" s="9"/>
      <c r="O42" s="9"/>
      <c r="P42" s="9"/>
      <c r="Q42" s="9"/>
      <c r="R42" s="9"/>
      <c r="S42" s="9"/>
      <c r="T42" s="9"/>
      <c r="U42" s="9"/>
      <c r="V42" s="52"/>
      <c r="W42" s="52"/>
      <c r="X42" s="52"/>
      <c r="Y42" s="52"/>
    </row>
    <row r="43" spans="2:25" ht="15">
      <c r="B43" s="92" t="s">
        <v>426</v>
      </c>
      <c r="C43" s="9"/>
      <c r="D43" s="9"/>
      <c r="E43" s="9"/>
      <c r="F43" s="9"/>
      <c r="G43" s="9"/>
      <c r="H43" s="9"/>
      <c r="I43" s="9"/>
      <c r="J43" s="9"/>
      <c r="K43" s="9"/>
      <c r="L43" s="9"/>
      <c r="M43" s="9"/>
      <c r="N43" s="9"/>
      <c r="O43" s="9"/>
      <c r="P43" s="9"/>
      <c r="Q43" s="9"/>
      <c r="R43" s="9"/>
      <c r="S43" s="9"/>
      <c r="T43" s="9"/>
      <c r="U43" s="9"/>
      <c r="V43" s="52"/>
      <c r="W43" s="52"/>
      <c r="X43" s="52"/>
      <c r="Y43" s="52"/>
    </row>
    <row r="44" spans="2:25" ht="25.5">
      <c r="B44" s="92" t="s">
        <v>427</v>
      </c>
      <c r="C44" s="9"/>
      <c r="D44" s="9"/>
      <c r="E44" s="9"/>
      <c r="F44" s="9"/>
      <c r="G44" s="9"/>
      <c r="H44" s="9"/>
      <c r="I44" s="9"/>
      <c r="J44" s="9"/>
      <c r="K44" s="9"/>
      <c r="L44" s="9"/>
      <c r="M44" s="9"/>
      <c r="N44" s="9"/>
      <c r="O44" s="9"/>
      <c r="P44" s="9"/>
      <c r="Q44" s="9"/>
      <c r="R44" s="9"/>
      <c r="S44" s="9"/>
      <c r="T44" s="9"/>
      <c r="U44" s="9"/>
      <c r="V44" s="52"/>
      <c r="W44" s="52"/>
      <c r="X44" s="52"/>
      <c r="Y44" s="52"/>
    </row>
    <row r="45" spans="2:25" ht="15">
      <c r="B45" s="89" t="s">
        <v>537</v>
      </c>
      <c r="C45" s="9"/>
      <c r="D45" s="9"/>
      <c r="E45" s="9"/>
      <c r="F45" s="9"/>
      <c r="G45" s="9"/>
      <c r="H45" s="9"/>
      <c r="I45" s="9"/>
      <c r="J45" s="9"/>
      <c r="K45" s="9"/>
      <c r="L45" s="9"/>
      <c r="M45" s="9"/>
      <c r="N45" s="9"/>
      <c r="O45" s="9"/>
      <c r="P45" s="9"/>
      <c r="Q45" s="9"/>
      <c r="R45" s="9"/>
      <c r="S45" s="9"/>
      <c r="T45" s="9"/>
      <c r="U45" s="9"/>
      <c r="V45" s="52"/>
      <c r="W45" s="52"/>
      <c r="X45" s="52"/>
      <c r="Y45" s="52"/>
    </row>
    <row r="46" spans="2:25" ht="51">
      <c r="B46" s="92" t="s">
        <v>428</v>
      </c>
      <c r="C46" s="9"/>
      <c r="D46" s="9"/>
      <c r="E46" s="9"/>
      <c r="F46" s="9"/>
      <c r="G46" s="9"/>
      <c r="H46" s="9"/>
      <c r="I46" s="9"/>
      <c r="J46" s="9"/>
      <c r="K46" s="9"/>
      <c r="L46" s="9"/>
      <c r="M46" s="9"/>
      <c r="N46" s="9"/>
      <c r="O46" s="9"/>
      <c r="P46" s="9"/>
      <c r="Q46" s="9"/>
      <c r="R46" s="9"/>
      <c r="S46" s="9"/>
      <c r="T46" s="9"/>
      <c r="U46" s="9"/>
      <c r="V46" s="52"/>
      <c r="W46" s="52"/>
      <c r="X46" s="52"/>
      <c r="Y46" s="52"/>
    </row>
    <row r="47" spans="2:25" ht="25.5">
      <c r="B47" s="92" t="s">
        <v>429</v>
      </c>
      <c r="C47" s="9"/>
      <c r="D47" s="9"/>
      <c r="E47" s="9"/>
      <c r="F47" s="9"/>
      <c r="G47" s="9"/>
      <c r="H47" s="9"/>
      <c r="I47" s="9"/>
      <c r="J47" s="9"/>
      <c r="K47" s="9"/>
      <c r="L47" s="9"/>
      <c r="M47" s="9"/>
      <c r="N47" s="9"/>
      <c r="O47" s="9"/>
      <c r="P47" s="9"/>
      <c r="Q47" s="9"/>
      <c r="R47" s="9"/>
      <c r="S47" s="9"/>
      <c r="T47" s="9"/>
      <c r="U47" s="9"/>
      <c r="V47" s="52"/>
      <c r="W47" s="52"/>
      <c r="X47" s="52"/>
      <c r="Y47" s="52"/>
    </row>
    <row r="48" spans="2:25" ht="25.5">
      <c r="B48" s="92" t="s">
        <v>449</v>
      </c>
      <c r="C48" s="9"/>
      <c r="D48" s="9"/>
      <c r="E48" s="9"/>
      <c r="F48" s="9"/>
      <c r="G48" s="9"/>
      <c r="H48" s="9"/>
      <c r="I48" s="9"/>
      <c r="J48" s="9"/>
      <c r="K48" s="9"/>
      <c r="L48" s="9"/>
      <c r="M48" s="9"/>
      <c r="N48" s="9"/>
      <c r="O48" s="9"/>
      <c r="P48" s="9"/>
      <c r="Q48" s="9"/>
      <c r="R48" s="9"/>
      <c r="S48" s="9"/>
      <c r="T48" s="9"/>
      <c r="U48" s="9"/>
      <c r="V48" s="52"/>
      <c r="W48" s="52"/>
      <c r="X48" s="52"/>
      <c r="Y48" s="52"/>
    </row>
    <row r="49" spans="1:25" ht="76.5">
      <c r="A49" s="36" t="s">
        <v>536</v>
      </c>
      <c r="B49" s="92" t="s">
        <v>430</v>
      </c>
      <c r="C49" s="9"/>
      <c r="D49" s="9"/>
      <c r="E49" s="9"/>
      <c r="F49" s="9"/>
      <c r="G49" s="9"/>
      <c r="H49" s="9"/>
      <c r="I49" s="9"/>
      <c r="J49" s="9"/>
      <c r="K49" s="9"/>
      <c r="L49" s="9"/>
      <c r="M49" s="9"/>
      <c r="N49" s="9"/>
      <c r="O49" s="9"/>
      <c r="P49" s="9"/>
      <c r="Q49" s="9"/>
      <c r="R49" s="9"/>
      <c r="S49" s="9"/>
      <c r="T49" s="9"/>
      <c r="U49" s="9"/>
      <c r="V49" s="52"/>
      <c r="W49" s="52"/>
      <c r="X49" s="52"/>
      <c r="Y49" s="52"/>
    </row>
    <row r="50" spans="2:25" ht="15">
      <c r="B50" s="92" t="s">
        <v>450</v>
      </c>
      <c r="C50" s="9"/>
      <c r="D50" s="9"/>
      <c r="E50" s="9"/>
      <c r="F50" s="9"/>
      <c r="G50" s="9"/>
      <c r="H50" s="9"/>
      <c r="I50" s="9"/>
      <c r="J50" s="9"/>
      <c r="K50" s="9"/>
      <c r="L50" s="9"/>
      <c r="M50" s="9"/>
      <c r="N50" s="9"/>
      <c r="O50" s="9"/>
      <c r="P50" s="9"/>
      <c r="Q50" s="9"/>
      <c r="R50" s="9"/>
      <c r="S50" s="9"/>
      <c r="T50" s="9"/>
      <c r="U50" s="9"/>
      <c r="V50" s="52"/>
      <c r="W50" s="52"/>
      <c r="X50" s="52"/>
      <c r="Y50" s="52"/>
    </row>
    <row r="51" spans="2:25" ht="38.25">
      <c r="B51" s="150" t="s">
        <v>431</v>
      </c>
      <c r="C51" s="9"/>
      <c r="D51" s="9"/>
      <c r="E51" s="9"/>
      <c r="F51" s="9"/>
      <c r="G51" s="9"/>
      <c r="H51" s="9"/>
      <c r="I51" s="9"/>
      <c r="J51" s="9"/>
      <c r="K51" s="9"/>
      <c r="L51" s="9"/>
      <c r="M51" s="9"/>
      <c r="N51" s="9"/>
      <c r="O51" s="9"/>
      <c r="P51" s="9"/>
      <c r="Q51" s="9"/>
      <c r="R51" s="9"/>
      <c r="S51" s="9"/>
      <c r="T51" s="9"/>
      <c r="U51" s="9"/>
      <c r="V51" s="52"/>
      <c r="W51" s="52"/>
      <c r="X51" s="52"/>
      <c r="Y51" s="52"/>
    </row>
    <row r="52" spans="2:25" ht="38.25">
      <c r="B52" s="150" t="s">
        <v>432</v>
      </c>
      <c r="C52" s="9"/>
      <c r="D52" s="9"/>
      <c r="E52" s="9"/>
      <c r="F52" s="9"/>
      <c r="G52" s="9"/>
      <c r="H52" s="9"/>
      <c r="I52" s="9"/>
      <c r="J52" s="9"/>
      <c r="K52" s="9"/>
      <c r="L52" s="9"/>
      <c r="M52" s="9"/>
      <c r="N52" s="9"/>
      <c r="O52" s="9"/>
      <c r="P52" s="9"/>
      <c r="Q52" s="9"/>
      <c r="R52" s="9"/>
      <c r="S52" s="9"/>
      <c r="T52" s="9"/>
      <c r="U52" s="9"/>
      <c r="V52" s="52"/>
      <c r="W52" s="52"/>
      <c r="X52" s="52"/>
      <c r="Y52" s="52"/>
    </row>
    <row r="53" spans="2:25" ht="38.25">
      <c r="B53" s="92" t="s">
        <v>451</v>
      </c>
      <c r="C53" s="9"/>
      <c r="D53" s="9"/>
      <c r="E53" s="9"/>
      <c r="F53" s="9"/>
      <c r="G53" s="9"/>
      <c r="H53" s="9"/>
      <c r="I53" s="9"/>
      <c r="J53" s="9"/>
      <c r="K53" s="9"/>
      <c r="L53" s="9"/>
      <c r="M53" s="9"/>
      <c r="N53" s="9"/>
      <c r="O53" s="9"/>
      <c r="P53" s="9"/>
      <c r="Q53" s="9"/>
      <c r="R53" s="9"/>
      <c r="S53" s="9"/>
      <c r="T53" s="9"/>
      <c r="U53" s="9"/>
      <c r="V53" s="52"/>
      <c r="W53" s="52"/>
      <c r="X53" s="52"/>
      <c r="Y53" s="52"/>
    </row>
    <row r="54" spans="2:25" ht="63.75">
      <c r="B54" s="92" t="s">
        <v>452</v>
      </c>
      <c r="C54" s="9"/>
      <c r="D54" s="9"/>
      <c r="E54" s="9"/>
      <c r="F54" s="9"/>
      <c r="G54" s="9"/>
      <c r="H54" s="9"/>
      <c r="I54" s="9"/>
      <c r="J54" s="9"/>
      <c r="K54" s="9"/>
      <c r="L54" s="9"/>
      <c r="M54" s="9"/>
      <c r="N54" s="9"/>
      <c r="O54" s="9"/>
      <c r="P54" s="9"/>
      <c r="Q54" s="9"/>
      <c r="R54" s="9"/>
      <c r="S54" s="9"/>
      <c r="T54" s="9"/>
      <c r="U54" s="9"/>
      <c r="V54" s="52"/>
      <c r="W54" s="52"/>
      <c r="X54" s="52"/>
      <c r="Y54" s="52"/>
    </row>
    <row r="55" spans="2:25" ht="38.25">
      <c r="B55" s="92" t="s">
        <v>433</v>
      </c>
      <c r="C55" s="9"/>
      <c r="D55" s="9"/>
      <c r="E55" s="9"/>
      <c r="F55" s="9"/>
      <c r="G55" s="9"/>
      <c r="H55" s="9"/>
      <c r="I55" s="9"/>
      <c r="J55" s="9"/>
      <c r="K55" s="9"/>
      <c r="L55" s="9"/>
      <c r="M55" s="9"/>
      <c r="N55" s="9"/>
      <c r="O55" s="9"/>
      <c r="P55" s="9"/>
      <c r="Q55" s="9"/>
      <c r="R55" s="9"/>
      <c r="S55" s="9"/>
      <c r="T55" s="9"/>
      <c r="U55" s="9"/>
      <c r="V55" s="52"/>
      <c r="W55" s="52"/>
      <c r="X55" s="52"/>
      <c r="Y55" s="52"/>
    </row>
    <row r="56" spans="1:25" ht="76.5">
      <c r="A56" s="36" t="s">
        <v>536</v>
      </c>
      <c r="B56" s="92" t="s">
        <v>434</v>
      </c>
      <c r="C56" s="9"/>
      <c r="D56" s="9"/>
      <c r="E56" s="9"/>
      <c r="F56" s="9"/>
      <c r="G56" s="9"/>
      <c r="H56" s="9"/>
      <c r="I56" s="9"/>
      <c r="J56" s="9"/>
      <c r="K56" s="9"/>
      <c r="L56" s="9"/>
      <c r="M56" s="9"/>
      <c r="N56" s="9"/>
      <c r="O56" s="9"/>
      <c r="P56" s="9"/>
      <c r="Q56" s="9"/>
      <c r="R56" s="9"/>
      <c r="S56" s="9"/>
      <c r="T56" s="9"/>
      <c r="U56" s="9"/>
      <c r="V56" s="52"/>
      <c r="W56" s="52"/>
      <c r="X56" s="52"/>
      <c r="Y56" s="52"/>
    </row>
    <row r="57" spans="2:25" ht="114.75">
      <c r="B57" s="92" t="s">
        <v>435</v>
      </c>
      <c r="C57" s="9"/>
      <c r="D57" s="9"/>
      <c r="E57" s="9"/>
      <c r="F57" s="9"/>
      <c r="G57" s="9"/>
      <c r="H57" s="9"/>
      <c r="I57" s="9"/>
      <c r="J57" s="9"/>
      <c r="K57" s="9"/>
      <c r="L57" s="9"/>
      <c r="M57" s="9"/>
      <c r="N57" s="9"/>
      <c r="O57" s="9"/>
      <c r="P57" s="9"/>
      <c r="Q57" s="9"/>
      <c r="R57" s="9"/>
      <c r="S57" s="9"/>
      <c r="T57" s="9"/>
      <c r="U57" s="9"/>
      <c r="V57" s="52"/>
      <c r="W57" s="52"/>
      <c r="X57" s="52"/>
      <c r="Y57" s="52"/>
    </row>
    <row r="58" spans="2:25" ht="102">
      <c r="B58" s="92" t="s">
        <v>453</v>
      </c>
      <c r="C58" s="9"/>
      <c r="D58" s="9"/>
      <c r="E58" s="9"/>
      <c r="F58" s="9"/>
      <c r="G58" s="9"/>
      <c r="H58" s="9"/>
      <c r="I58" s="9"/>
      <c r="J58" s="9"/>
      <c r="K58" s="9"/>
      <c r="L58" s="9"/>
      <c r="M58" s="9"/>
      <c r="N58" s="9"/>
      <c r="O58" s="9"/>
      <c r="P58" s="9"/>
      <c r="Q58" s="9"/>
      <c r="R58" s="9"/>
      <c r="S58" s="9"/>
      <c r="T58" s="9"/>
      <c r="U58" s="9"/>
      <c r="V58" s="52"/>
      <c r="W58" s="52"/>
      <c r="X58" s="52"/>
      <c r="Y58" s="52"/>
    </row>
    <row r="59" spans="2:25" ht="38.25">
      <c r="B59" s="92" t="s">
        <v>454</v>
      </c>
      <c r="C59" s="9"/>
      <c r="D59" s="9"/>
      <c r="E59" s="9"/>
      <c r="F59" s="9"/>
      <c r="G59" s="9"/>
      <c r="H59" s="9"/>
      <c r="I59" s="9"/>
      <c r="J59" s="9"/>
      <c r="K59" s="9"/>
      <c r="L59" s="9"/>
      <c r="M59" s="9"/>
      <c r="N59" s="9"/>
      <c r="O59" s="9"/>
      <c r="P59" s="9"/>
      <c r="Q59" s="9"/>
      <c r="R59" s="9"/>
      <c r="S59" s="9"/>
      <c r="T59" s="9"/>
      <c r="U59" s="9"/>
      <c r="V59" s="52"/>
      <c r="W59" s="52"/>
      <c r="X59" s="52"/>
      <c r="Y59" s="52"/>
    </row>
    <row r="60" spans="1:25" ht="89.25">
      <c r="A60" s="36" t="s">
        <v>536</v>
      </c>
      <c r="B60" s="92" t="s">
        <v>436</v>
      </c>
      <c r="C60" s="9"/>
      <c r="D60" s="9"/>
      <c r="E60" s="9"/>
      <c r="F60" s="9"/>
      <c r="G60" s="9"/>
      <c r="H60" s="9"/>
      <c r="I60" s="9"/>
      <c r="J60" s="9"/>
      <c r="K60" s="9"/>
      <c r="L60" s="9"/>
      <c r="M60" s="9"/>
      <c r="N60" s="9"/>
      <c r="O60" s="9"/>
      <c r="P60" s="9"/>
      <c r="Q60" s="9"/>
      <c r="R60" s="9"/>
      <c r="S60" s="9"/>
      <c r="T60" s="9"/>
      <c r="U60" s="9"/>
      <c r="V60" s="52"/>
      <c r="W60" s="52"/>
      <c r="X60" s="52"/>
      <c r="Y60" s="52"/>
    </row>
    <row r="61" spans="2:25" ht="15">
      <c r="B61" s="92" t="s">
        <v>455</v>
      </c>
      <c r="C61" s="9"/>
      <c r="D61" s="9"/>
      <c r="E61" s="9"/>
      <c r="F61" s="9"/>
      <c r="G61" s="9"/>
      <c r="H61" s="9"/>
      <c r="I61" s="9"/>
      <c r="J61" s="9"/>
      <c r="K61" s="9"/>
      <c r="L61" s="9"/>
      <c r="M61" s="9"/>
      <c r="N61" s="9"/>
      <c r="O61" s="9"/>
      <c r="P61" s="9"/>
      <c r="Q61" s="9"/>
      <c r="R61" s="9"/>
      <c r="S61" s="9"/>
      <c r="T61" s="9"/>
      <c r="U61" s="9"/>
      <c r="V61" s="52"/>
      <c r="W61" s="52"/>
      <c r="X61" s="52"/>
      <c r="Y61" s="52"/>
    </row>
    <row r="62" spans="2:25" ht="15">
      <c r="B62" s="150" t="s">
        <v>437</v>
      </c>
      <c r="C62" s="9"/>
      <c r="D62" s="9"/>
      <c r="E62" s="9"/>
      <c r="F62" s="9"/>
      <c r="G62" s="9"/>
      <c r="H62" s="9"/>
      <c r="I62" s="9"/>
      <c r="J62" s="9"/>
      <c r="K62" s="9"/>
      <c r="L62" s="9"/>
      <c r="M62" s="9"/>
      <c r="N62" s="9"/>
      <c r="O62" s="9"/>
      <c r="P62" s="9"/>
      <c r="Q62" s="9"/>
      <c r="R62" s="9"/>
      <c r="S62" s="9"/>
      <c r="T62" s="9"/>
      <c r="U62" s="9"/>
      <c r="V62" s="52"/>
      <c r="W62" s="52"/>
      <c r="X62" s="52"/>
      <c r="Y62" s="52"/>
    </row>
    <row r="63" spans="2:25" s="3" customFormat="1" ht="25.5">
      <c r="B63" s="150" t="s">
        <v>438</v>
      </c>
      <c r="C63" s="9"/>
      <c r="D63" s="9"/>
      <c r="E63" s="9"/>
      <c r="F63" s="9"/>
      <c r="G63" s="9"/>
      <c r="H63" s="9"/>
      <c r="I63" s="9"/>
      <c r="J63" s="9"/>
      <c r="K63" s="9"/>
      <c r="L63" s="9"/>
      <c r="M63" s="9"/>
      <c r="N63" s="9"/>
      <c r="O63" s="9"/>
      <c r="P63" s="9"/>
      <c r="Q63" s="9"/>
      <c r="R63" s="9"/>
      <c r="S63" s="9"/>
      <c r="T63" s="9"/>
      <c r="U63" s="9"/>
      <c r="V63" s="52"/>
      <c r="W63" s="52"/>
      <c r="X63" s="52"/>
      <c r="Y63" s="52"/>
    </row>
    <row r="64" spans="2:25" s="3" customFormat="1" ht="25.5">
      <c r="B64" s="150" t="s">
        <v>439</v>
      </c>
      <c r="C64" s="9"/>
      <c r="D64" s="9"/>
      <c r="E64" s="9"/>
      <c r="F64" s="9"/>
      <c r="G64" s="9"/>
      <c r="H64" s="9"/>
      <c r="I64" s="9"/>
      <c r="J64" s="9"/>
      <c r="K64" s="9"/>
      <c r="L64" s="9"/>
      <c r="M64" s="9"/>
      <c r="N64" s="9"/>
      <c r="O64" s="9"/>
      <c r="P64" s="9"/>
      <c r="Q64" s="9"/>
      <c r="R64" s="9"/>
      <c r="S64" s="9"/>
      <c r="T64" s="9"/>
      <c r="U64" s="9"/>
      <c r="V64" s="52"/>
      <c r="W64" s="52"/>
      <c r="X64" s="52"/>
      <c r="Y64" s="52"/>
    </row>
    <row r="65" spans="2:25" s="7" customFormat="1" ht="15">
      <c r="B65" s="150" t="s">
        <v>440</v>
      </c>
      <c r="C65" s="9"/>
      <c r="D65" s="9"/>
      <c r="E65" s="9"/>
      <c r="F65" s="9"/>
      <c r="G65" s="9"/>
      <c r="H65" s="9"/>
      <c r="I65" s="9"/>
      <c r="J65" s="9"/>
      <c r="K65" s="9"/>
      <c r="L65" s="9"/>
      <c r="M65" s="9"/>
      <c r="N65" s="9"/>
      <c r="O65" s="9"/>
      <c r="P65" s="9"/>
      <c r="Q65" s="9"/>
      <c r="R65" s="9"/>
      <c r="S65" s="9"/>
      <c r="T65" s="9"/>
      <c r="U65" s="9"/>
      <c r="V65" s="52"/>
      <c r="W65" s="52"/>
      <c r="X65" s="52"/>
      <c r="Y65" s="52"/>
    </row>
    <row r="66" spans="2:25" s="18" customFormat="1" ht="15">
      <c r="B66" s="150" t="s">
        <v>441</v>
      </c>
      <c r="C66" s="9"/>
      <c r="D66" s="9"/>
      <c r="E66" s="9"/>
      <c r="F66" s="9"/>
      <c r="G66" s="9"/>
      <c r="H66" s="9"/>
      <c r="I66" s="9"/>
      <c r="J66" s="9"/>
      <c r="K66" s="9"/>
      <c r="L66" s="9"/>
      <c r="M66" s="9"/>
      <c r="N66" s="9"/>
      <c r="O66" s="9"/>
      <c r="P66" s="9"/>
      <c r="Q66" s="9"/>
      <c r="R66" s="9"/>
      <c r="S66" s="9"/>
      <c r="T66" s="9"/>
      <c r="U66" s="9"/>
      <c r="V66" s="52"/>
      <c r="W66" s="52"/>
      <c r="X66" s="52"/>
      <c r="Y66" s="52"/>
    </row>
    <row r="67" spans="2:25" ht="25.5">
      <c r="B67" s="150" t="s">
        <v>442</v>
      </c>
      <c r="C67" s="9"/>
      <c r="D67" s="9"/>
      <c r="E67" s="9"/>
      <c r="F67" s="9"/>
      <c r="G67" s="9"/>
      <c r="H67" s="9"/>
      <c r="I67" s="9"/>
      <c r="J67" s="9"/>
      <c r="K67" s="9"/>
      <c r="L67" s="9"/>
      <c r="M67" s="9"/>
      <c r="N67" s="9"/>
      <c r="O67" s="9"/>
      <c r="P67" s="9"/>
      <c r="Q67" s="9"/>
      <c r="R67" s="9"/>
      <c r="S67" s="9"/>
      <c r="T67" s="9"/>
      <c r="U67" s="9"/>
      <c r="V67" s="52"/>
      <c r="W67" s="52"/>
      <c r="X67" s="52"/>
      <c r="Y67" s="52"/>
    </row>
    <row r="68" spans="2:25" ht="15">
      <c r="B68" s="150" t="s">
        <v>443</v>
      </c>
      <c r="C68" s="9"/>
      <c r="D68" s="9"/>
      <c r="E68" s="9"/>
      <c r="F68" s="9"/>
      <c r="G68" s="9"/>
      <c r="H68" s="9"/>
      <c r="I68" s="9"/>
      <c r="J68" s="9"/>
      <c r="K68" s="9"/>
      <c r="L68" s="9"/>
      <c r="M68" s="9"/>
      <c r="N68" s="9"/>
      <c r="O68" s="9"/>
      <c r="P68" s="9"/>
      <c r="Q68" s="9"/>
      <c r="R68" s="9"/>
      <c r="S68" s="9"/>
      <c r="T68" s="9"/>
      <c r="U68" s="9"/>
      <c r="V68" s="52"/>
      <c r="W68" s="52"/>
      <c r="X68" s="52"/>
      <c r="Y68" s="52"/>
    </row>
    <row r="69" spans="2:25" s="3" customFormat="1" ht="25.5">
      <c r="B69" s="150" t="s">
        <v>444</v>
      </c>
      <c r="C69" s="9"/>
      <c r="D69" s="9"/>
      <c r="E69" s="9"/>
      <c r="F69" s="9"/>
      <c r="G69" s="9"/>
      <c r="H69" s="9"/>
      <c r="I69" s="9"/>
      <c r="J69" s="9"/>
      <c r="K69" s="9"/>
      <c r="L69" s="9"/>
      <c r="M69" s="9"/>
      <c r="N69" s="9"/>
      <c r="O69" s="9"/>
      <c r="P69" s="9"/>
      <c r="Q69" s="9"/>
      <c r="R69" s="9"/>
      <c r="S69" s="9"/>
      <c r="T69" s="9"/>
      <c r="U69" s="9"/>
      <c r="V69" s="52"/>
      <c r="W69" s="52"/>
      <c r="X69" s="52"/>
      <c r="Y69" s="52"/>
    </row>
    <row r="70" spans="1:25" s="3" customFormat="1" ht="63.75">
      <c r="A70" s="83"/>
      <c r="B70" s="92" t="s">
        <v>445</v>
      </c>
      <c r="C70" s="9"/>
      <c r="D70" s="9"/>
      <c r="E70" s="9"/>
      <c r="F70" s="9"/>
      <c r="G70" s="9"/>
      <c r="H70" s="9"/>
      <c r="I70" s="9"/>
      <c r="J70" s="9"/>
      <c r="K70" s="9"/>
      <c r="L70" s="9"/>
      <c r="M70" s="9"/>
      <c r="N70" s="9"/>
      <c r="O70" s="9"/>
      <c r="P70" s="9"/>
      <c r="Q70" s="9"/>
      <c r="R70" s="9"/>
      <c r="S70" s="9"/>
      <c r="T70" s="9"/>
      <c r="U70" s="9"/>
      <c r="V70" s="52"/>
      <c r="W70" s="52"/>
      <c r="X70" s="52"/>
      <c r="Y70" s="52"/>
    </row>
    <row r="71" spans="1:25" s="7" customFormat="1" ht="51">
      <c r="A71" s="83"/>
      <c r="B71" s="92" t="s">
        <v>456</v>
      </c>
      <c r="C71" s="9"/>
      <c r="D71" s="9"/>
      <c r="E71" s="9"/>
      <c r="F71" s="9"/>
      <c r="G71" s="9"/>
      <c r="H71" s="9"/>
      <c r="I71" s="9"/>
      <c r="J71" s="9"/>
      <c r="K71" s="9"/>
      <c r="L71" s="9"/>
      <c r="M71" s="9"/>
      <c r="N71" s="9"/>
      <c r="O71" s="9"/>
      <c r="P71" s="9"/>
      <c r="Q71" s="9"/>
      <c r="R71" s="9"/>
      <c r="S71" s="9"/>
      <c r="T71" s="9"/>
      <c r="U71" s="9"/>
      <c r="V71" s="52"/>
      <c r="W71" s="52"/>
      <c r="X71" s="52"/>
      <c r="Y71" s="52"/>
    </row>
    <row r="72" spans="2:25" s="7" customFormat="1" ht="51">
      <c r="B72" s="92" t="s">
        <v>446</v>
      </c>
      <c r="C72" s="9"/>
      <c r="D72" s="9"/>
      <c r="E72" s="9"/>
      <c r="F72" s="9"/>
      <c r="G72" s="9"/>
      <c r="H72" s="9"/>
      <c r="I72" s="9"/>
      <c r="J72" s="9"/>
      <c r="K72" s="9"/>
      <c r="L72" s="9"/>
      <c r="M72" s="9"/>
      <c r="N72" s="9"/>
      <c r="O72" s="9"/>
      <c r="P72" s="9"/>
      <c r="Q72" s="9"/>
      <c r="R72" s="9"/>
      <c r="S72" s="9"/>
      <c r="T72" s="9"/>
      <c r="U72" s="9"/>
      <c r="V72" s="52"/>
      <c r="W72" s="52"/>
      <c r="X72" s="52"/>
      <c r="Y72" s="52"/>
    </row>
    <row r="73" spans="2:25" s="7" customFormat="1" ht="102">
      <c r="B73" s="92" t="s">
        <v>447</v>
      </c>
      <c r="C73" s="9"/>
      <c r="D73" s="9"/>
      <c r="E73" s="9"/>
      <c r="F73" s="9"/>
      <c r="G73" s="9"/>
      <c r="H73" s="9"/>
      <c r="I73" s="9"/>
      <c r="J73" s="9"/>
      <c r="K73" s="9"/>
      <c r="L73" s="9"/>
      <c r="M73" s="9"/>
      <c r="N73" s="9"/>
      <c r="O73" s="9"/>
      <c r="P73" s="9"/>
      <c r="Q73" s="9"/>
      <c r="R73" s="9"/>
      <c r="S73" s="9"/>
      <c r="T73" s="9"/>
      <c r="U73" s="9"/>
      <c r="V73" s="52"/>
      <c r="W73" s="52"/>
      <c r="X73" s="52"/>
      <c r="Y73" s="52"/>
    </row>
    <row r="74" spans="2:25" s="7" customFormat="1" ht="51">
      <c r="B74" s="92" t="s">
        <v>457</v>
      </c>
      <c r="C74" s="9"/>
      <c r="D74" s="9"/>
      <c r="E74" s="9"/>
      <c r="F74" s="9"/>
      <c r="G74" s="9"/>
      <c r="H74" s="9"/>
      <c r="I74" s="9"/>
      <c r="J74" s="9"/>
      <c r="K74" s="9"/>
      <c r="L74" s="9"/>
      <c r="M74" s="9"/>
      <c r="N74" s="9"/>
      <c r="O74" s="9"/>
      <c r="P74" s="9"/>
      <c r="Q74" s="9"/>
      <c r="R74" s="9"/>
      <c r="S74" s="9"/>
      <c r="T74" s="9"/>
      <c r="U74" s="9"/>
      <c r="V74" s="52"/>
      <c r="W74" s="52"/>
      <c r="X74" s="52"/>
      <c r="Y74" s="52"/>
    </row>
    <row r="75" spans="1:25" s="7" customFormat="1" ht="25.5">
      <c r="A75" s="36" t="s">
        <v>536</v>
      </c>
      <c r="B75" s="92" t="s">
        <v>458</v>
      </c>
      <c r="C75" s="9"/>
      <c r="D75" s="9"/>
      <c r="E75" s="9"/>
      <c r="F75" s="9"/>
      <c r="G75" s="9"/>
      <c r="H75" s="9"/>
      <c r="I75" s="9"/>
      <c r="J75" s="9"/>
      <c r="K75" s="9"/>
      <c r="L75" s="9"/>
      <c r="M75" s="9"/>
      <c r="N75" s="9"/>
      <c r="O75" s="9"/>
      <c r="P75" s="9"/>
      <c r="Q75" s="9"/>
      <c r="R75" s="9"/>
      <c r="S75" s="9"/>
      <c r="T75" s="9"/>
      <c r="U75" s="9"/>
      <c r="V75" s="52"/>
      <c r="W75" s="52"/>
      <c r="X75" s="52"/>
      <c r="Y75" s="52"/>
    </row>
    <row r="76" spans="2:25" s="7" customFormat="1" ht="51">
      <c r="B76" s="92" t="s">
        <v>459</v>
      </c>
      <c r="C76" s="9"/>
      <c r="D76" s="9"/>
      <c r="E76" s="9"/>
      <c r="F76" s="9"/>
      <c r="G76" s="9"/>
      <c r="H76" s="9"/>
      <c r="I76" s="9"/>
      <c r="J76" s="9"/>
      <c r="K76" s="9"/>
      <c r="L76" s="9"/>
      <c r="M76" s="9"/>
      <c r="N76" s="9"/>
      <c r="O76" s="9"/>
      <c r="P76" s="9"/>
      <c r="Q76" s="9"/>
      <c r="R76" s="9"/>
      <c r="S76" s="9"/>
      <c r="T76" s="9"/>
      <c r="U76" s="9"/>
      <c r="V76" s="52"/>
      <c r="W76" s="52"/>
      <c r="X76" s="52"/>
      <c r="Y76" s="52"/>
    </row>
    <row r="77" spans="2:25" s="7" customFormat="1" ht="25.5">
      <c r="B77" s="92" t="s">
        <v>448</v>
      </c>
      <c r="C77" s="9"/>
      <c r="D77" s="9"/>
      <c r="E77" s="9"/>
      <c r="F77" s="9"/>
      <c r="G77" s="9"/>
      <c r="H77" s="9"/>
      <c r="I77" s="9"/>
      <c r="J77" s="9"/>
      <c r="K77" s="9"/>
      <c r="L77" s="9"/>
      <c r="M77" s="9"/>
      <c r="N77" s="9"/>
      <c r="O77" s="9"/>
      <c r="P77" s="9"/>
      <c r="Q77" s="9"/>
      <c r="R77" s="9"/>
      <c r="S77" s="9"/>
      <c r="T77" s="9"/>
      <c r="U77" s="9"/>
      <c r="V77" s="52"/>
      <c r="W77" s="52"/>
      <c r="X77" s="52"/>
      <c r="Y77" s="52"/>
    </row>
    <row r="78" spans="2:25" s="7" customFormat="1" ht="15">
      <c r="B78" s="89" t="s">
        <v>460</v>
      </c>
      <c r="C78" s="9"/>
      <c r="D78" s="9"/>
      <c r="E78" s="9"/>
      <c r="F78" s="9"/>
      <c r="G78" s="9"/>
      <c r="H78" s="9"/>
      <c r="I78" s="9"/>
      <c r="J78" s="9"/>
      <c r="K78" s="9"/>
      <c r="L78" s="9"/>
      <c r="M78" s="9"/>
      <c r="N78" s="9"/>
      <c r="O78" s="9"/>
      <c r="P78" s="9"/>
      <c r="Q78" s="9"/>
      <c r="R78" s="9"/>
      <c r="S78" s="9"/>
      <c r="T78" s="9"/>
      <c r="U78" s="9"/>
      <c r="V78" s="52"/>
      <c r="W78" s="52"/>
      <c r="X78" s="52"/>
      <c r="Y78" s="52"/>
    </row>
    <row r="79" spans="2:25" s="7" customFormat="1" ht="38.25">
      <c r="B79" s="92" t="s">
        <v>461</v>
      </c>
      <c r="C79" s="9"/>
      <c r="D79" s="9"/>
      <c r="E79" s="9"/>
      <c r="F79" s="9"/>
      <c r="G79" s="9"/>
      <c r="H79" s="9"/>
      <c r="I79" s="9"/>
      <c r="J79" s="9"/>
      <c r="K79" s="9"/>
      <c r="L79" s="9"/>
      <c r="M79" s="9"/>
      <c r="N79" s="9"/>
      <c r="O79" s="9"/>
      <c r="P79" s="9"/>
      <c r="Q79" s="9"/>
      <c r="R79" s="9"/>
      <c r="S79" s="9"/>
      <c r="T79" s="9"/>
      <c r="U79" s="9"/>
      <c r="V79" s="52"/>
      <c r="W79" s="52"/>
      <c r="X79" s="52"/>
      <c r="Y79" s="52"/>
    </row>
    <row r="80" spans="2:25" s="7" customFormat="1" ht="25.5">
      <c r="B80" s="92" t="s">
        <v>462</v>
      </c>
      <c r="C80" s="9"/>
      <c r="D80" s="9"/>
      <c r="E80" s="9"/>
      <c r="F80" s="9"/>
      <c r="G80" s="9"/>
      <c r="H80" s="9"/>
      <c r="I80" s="9"/>
      <c r="J80" s="9"/>
      <c r="K80" s="9"/>
      <c r="L80" s="9"/>
      <c r="M80" s="9"/>
      <c r="N80" s="9"/>
      <c r="O80" s="9"/>
      <c r="P80" s="9"/>
      <c r="Q80" s="9"/>
      <c r="R80" s="9"/>
      <c r="S80" s="9"/>
      <c r="T80" s="9"/>
      <c r="U80" s="9"/>
      <c r="V80" s="52"/>
      <c r="W80" s="52"/>
      <c r="X80" s="52"/>
      <c r="Y80" s="52"/>
    </row>
    <row r="81" spans="2:25" s="18" customFormat="1" ht="15">
      <c r="B81" s="150" t="s">
        <v>463</v>
      </c>
      <c r="C81" s="9"/>
      <c r="D81" s="9"/>
      <c r="E81" s="9"/>
      <c r="F81" s="9"/>
      <c r="G81" s="9"/>
      <c r="H81" s="9"/>
      <c r="I81" s="9"/>
      <c r="J81" s="9"/>
      <c r="K81" s="9"/>
      <c r="L81" s="9"/>
      <c r="M81" s="9"/>
      <c r="N81" s="9"/>
      <c r="O81" s="9"/>
      <c r="P81" s="9"/>
      <c r="Q81" s="9"/>
      <c r="R81" s="9"/>
      <c r="S81" s="9"/>
      <c r="T81" s="9"/>
      <c r="U81" s="9"/>
      <c r="V81" s="52"/>
      <c r="W81" s="52"/>
      <c r="X81" s="52"/>
      <c r="Y81" s="52"/>
    </row>
    <row r="82" spans="1:25" s="18" customFormat="1" ht="15">
      <c r="A82" s="83"/>
      <c r="B82" s="150" t="s">
        <v>464</v>
      </c>
      <c r="C82" s="9"/>
      <c r="D82" s="9"/>
      <c r="E82" s="9"/>
      <c r="F82" s="9"/>
      <c r="G82" s="9"/>
      <c r="H82" s="9"/>
      <c r="I82" s="9"/>
      <c r="J82" s="9"/>
      <c r="K82" s="9"/>
      <c r="L82" s="9"/>
      <c r="M82" s="9"/>
      <c r="N82" s="9"/>
      <c r="O82" s="9"/>
      <c r="P82" s="9"/>
      <c r="Q82" s="9"/>
      <c r="R82" s="9"/>
      <c r="S82" s="9"/>
      <c r="T82" s="9"/>
      <c r="U82" s="9"/>
      <c r="V82" s="52"/>
      <c r="W82" s="52"/>
      <c r="X82" s="52"/>
      <c r="Y82" s="52"/>
    </row>
    <row r="83" spans="2:25" s="18" customFormat="1" ht="15">
      <c r="B83" s="150" t="s">
        <v>465</v>
      </c>
      <c r="C83" s="9"/>
      <c r="D83" s="9"/>
      <c r="E83" s="9"/>
      <c r="F83" s="9"/>
      <c r="G83" s="9"/>
      <c r="H83" s="9"/>
      <c r="I83" s="9"/>
      <c r="J83" s="9"/>
      <c r="K83" s="9"/>
      <c r="L83" s="9"/>
      <c r="M83" s="9"/>
      <c r="N83" s="9"/>
      <c r="O83" s="9"/>
      <c r="P83" s="9"/>
      <c r="Q83" s="9"/>
      <c r="R83" s="9"/>
      <c r="S83" s="9"/>
      <c r="T83" s="9"/>
      <c r="U83" s="9"/>
      <c r="V83" s="52"/>
      <c r="W83" s="52"/>
      <c r="X83" s="52"/>
      <c r="Y83" s="52"/>
    </row>
    <row r="84" spans="2:25" ht="15">
      <c r="B84" s="150" t="s">
        <v>466</v>
      </c>
      <c r="C84" s="9"/>
      <c r="D84" s="9"/>
      <c r="E84" s="9"/>
      <c r="F84" s="9"/>
      <c r="G84" s="9"/>
      <c r="H84" s="9"/>
      <c r="I84" s="9"/>
      <c r="J84" s="9"/>
      <c r="K84" s="9"/>
      <c r="L84" s="9"/>
      <c r="M84" s="9"/>
      <c r="N84" s="9"/>
      <c r="O84" s="9"/>
      <c r="P84" s="9"/>
      <c r="Q84" s="9"/>
      <c r="R84" s="9"/>
      <c r="S84" s="9"/>
      <c r="T84" s="9"/>
      <c r="U84" s="9"/>
      <c r="V84" s="52"/>
      <c r="W84" s="52"/>
      <c r="X84" s="52"/>
      <c r="Y84" s="52"/>
    </row>
    <row r="85" spans="2:25" ht="15">
      <c r="B85" s="150" t="s">
        <v>467</v>
      </c>
      <c r="C85" s="9"/>
      <c r="D85" s="9"/>
      <c r="E85" s="9"/>
      <c r="F85" s="9"/>
      <c r="G85" s="9"/>
      <c r="H85" s="9"/>
      <c r="I85" s="9"/>
      <c r="J85" s="9"/>
      <c r="K85" s="9"/>
      <c r="L85" s="9"/>
      <c r="M85" s="9"/>
      <c r="N85" s="9"/>
      <c r="O85" s="9"/>
      <c r="P85" s="9"/>
      <c r="Q85" s="9"/>
      <c r="R85" s="9"/>
      <c r="S85" s="9"/>
      <c r="T85" s="9"/>
      <c r="U85" s="9"/>
      <c r="V85" s="52"/>
      <c r="W85" s="52"/>
      <c r="X85" s="52"/>
      <c r="Y85" s="52"/>
    </row>
    <row r="86" spans="2:25" s="18" customFormat="1" ht="15">
      <c r="B86" s="150" t="s">
        <v>468</v>
      </c>
      <c r="C86" s="9"/>
      <c r="D86" s="9"/>
      <c r="E86" s="9"/>
      <c r="F86" s="9"/>
      <c r="G86" s="9"/>
      <c r="H86" s="9"/>
      <c r="I86" s="9"/>
      <c r="J86" s="9"/>
      <c r="K86" s="9"/>
      <c r="L86" s="9"/>
      <c r="M86" s="9"/>
      <c r="N86" s="9"/>
      <c r="O86" s="9"/>
      <c r="P86" s="9"/>
      <c r="Q86" s="9"/>
      <c r="R86" s="9"/>
      <c r="S86" s="9"/>
      <c r="T86" s="9"/>
      <c r="U86" s="9"/>
      <c r="V86" s="52"/>
      <c r="W86" s="52"/>
      <c r="X86" s="52"/>
      <c r="Y86" s="52"/>
    </row>
    <row r="87" spans="2:25" s="18" customFormat="1" ht="15">
      <c r="B87" s="150" t="s">
        <v>469</v>
      </c>
      <c r="C87" s="9"/>
      <c r="D87" s="9"/>
      <c r="E87" s="9"/>
      <c r="F87" s="9"/>
      <c r="G87" s="9"/>
      <c r="H87" s="9"/>
      <c r="I87" s="9"/>
      <c r="J87" s="9"/>
      <c r="K87" s="9"/>
      <c r="L87" s="9"/>
      <c r="M87" s="9"/>
      <c r="N87" s="9"/>
      <c r="O87" s="9"/>
      <c r="P87" s="9"/>
      <c r="Q87" s="9"/>
      <c r="R87" s="9"/>
      <c r="S87" s="9"/>
      <c r="T87" s="9"/>
      <c r="U87" s="9"/>
      <c r="V87" s="52"/>
      <c r="W87" s="52"/>
      <c r="X87" s="52"/>
      <c r="Y87" s="52"/>
    </row>
    <row r="88" spans="2:25" ht="15">
      <c r="B88" s="150" t="s">
        <v>470</v>
      </c>
      <c r="C88" s="9"/>
      <c r="D88" s="9"/>
      <c r="E88" s="9"/>
      <c r="F88" s="9"/>
      <c r="G88" s="9"/>
      <c r="H88" s="9"/>
      <c r="I88" s="9"/>
      <c r="J88" s="9"/>
      <c r="K88" s="9"/>
      <c r="L88" s="9"/>
      <c r="M88" s="9"/>
      <c r="N88" s="9"/>
      <c r="O88" s="9"/>
      <c r="P88" s="9"/>
      <c r="Q88" s="9"/>
      <c r="R88" s="9"/>
      <c r="S88" s="9"/>
      <c r="T88" s="9"/>
      <c r="U88" s="9"/>
      <c r="V88" s="52"/>
      <c r="W88" s="52"/>
      <c r="X88" s="52"/>
      <c r="Y88" s="52"/>
    </row>
    <row r="89" spans="2:25" ht="15">
      <c r="B89" s="150" t="s">
        <v>471</v>
      </c>
      <c r="C89" s="9"/>
      <c r="D89" s="9"/>
      <c r="E89" s="9"/>
      <c r="F89" s="9"/>
      <c r="G89" s="9"/>
      <c r="H89" s="9"/>
      <c r="I89" s="9"/>
      <c r="J89" s="9"/>
      <c r="K89" s="9"/>
      <c r="L89" s="9"/>
      <c r="M89" s="9"/>
      <c r="N89" s="9"/>
      <c r="O89" s="9"/>
      <c r="P89" s="9"/>
      <c r="Q89" s="9"/>
      <c r="R89" s="9"/>
      <c r="S89" s="9"/>
      <c r="T89" s="9"/>
      <c r="U89" s="9"/>
      <c r="V89" s="52"/>
      <c r="W89" s="52"/>
      <c r="X89" s="52"/>
      <c r="Y89" s="52"/>
    </row>
    <row r="90" spans="2:25" s="18" customFormat="1" ht="15">
      <c r="B90" s="150" t="s">
        <v>472</v>
      </c>
      <c r="C90" s="9"/>
      <c r="D90" s="9"/>
      <c r="E90" s="9"/>
      <c r="F90" s="9"/>
      <c r="G90" s="9"/>
      <c r="H90" s="9"/>
      <c r="I90" s="9"/>
      <c r="J90" s="9"/>
      <c r="K90" s="9"/>
      <c r="L90" s="9"/>
      <c r="M90" s="9"/>
      <c r="N90" s="9"/>
      <c r="O90" s="9"/>
      <c r="P90" s="9"/>
      <c r="Q90" s="9"/>
      <c r="R90" s="9"/>
      <c r="S90" s="9"/>
      <c r="T90" s="9"/>
      <c r="U90" s="9"/>
      <c r="V90" s="52"/>
      <c r="W90" s="52"/>
      <c r="X90" s="52"/>
      <c r="Y90" s="52"/>
    </row>
    <row r="91" spans="2:25" s="18" customFormat="1" ht="25.5">
      <c r="B91" s="150" t="s">
        <v>473</v>
      </c>
      <c r="C91" s="9"/>
      <c r="D91" s="9"/>
      <c r="E91" s="9"/>
      <c r="F91" s="9"/>
      <c r="G91" s="9"/>
      <c r="H91" s="9"/>
      <c r="I91" s="9"/>
      <c r="J91" s="9"/>
      <c r="K91" s="9"/>
      <c r="L91" s="9"/>
      <c r="M91" s="9"/>
      <c r="N91" s="9"/>
      <c r="O91" s="9"/>
      <c r="P91" s="9"/>
      <c r="Q91" s="9"/>
      <c r="R91" s="9"/>
      <c r="S91" s="9"/>
      <c r="T91" s="9"/>
      <c r="U91" s="9"/>
      <c r="V91" s="52"/>
      <c r="W91" s="52"/>
      <c r="X91" s="52"/>
      <c r="Y91" s="52"/>
    </row>
    <row r="92" spans="2:25" ht="15">
      <c r="B92" s="150" t="s">
        <v>474</v>
      </c>
      <c r="C92" s="9"/>
      <c r="D92" s="9"/>
      <c r="E92" s="9"/>
      <c r="F92" s="9"/>
      <c r="G92" s="9"/>
      <c r="H92" s="9"/>
      <c r="I92" s="9"/>
      <c r="J92" s="9"/>
      <c r="K92" s="9"/>
      <c r="L92" s="9"/>
      <c r="M92" s="9"/>
      <c r="N92" s="9"/>
      <c r="O92" s="9"/>
      <c r="P92" s="9"/>
      <c r="Q92" s="9"/>
      <c r="R92" s="9"/>
      <c r="S92" s="9"/>
      <c r="T92" s="9"/>
      <c r="U92" s="9"/>
      <c r="V92" s="52"/>
      <c r="W92" s="52"/>
      <c r="X92" s="52"/>
      <c r="Y92" s="52"/>
    </row>
    <row r="93" spans="1:25" ht="15">
      <c r="A93" s="83"/>
      <c r="B93" s="150" t="s">
        <v>475</v>
      </c>
      <c r="C93" s="9"/>
      <c r="D93" s="9"/>
      <c r="E93" s="9"/>
      <c r="F93" s="9"/>
      <c r="G93" s="9"/>
      <c r="H93" s="9"/>
      <c r="I93" s="9"/>
      <c r="J93" s="9"/>
      <c r="K93" s="9"/>
      <c r="L93" s="9"/>
      <c r="M93" s="9"/>
      <c r="N93" s="9"/>
      <c r="O93" s="9"/>
      <c r="P93" s="9"/>
      <c r="Q93" s="9"/>
      <c r="R93" s="9"/>
      <c r="S93" s="9"/>
      <c r="T93" s="9"/>
      <c r="U93" s="9"/>
      <c r="V93" s="52"/>
      <c r="W93" s="52"/>
      <c r="X93" s="52"/>
      <c r="Y93" s="52"/>
    </row>
    <row r="94" spans="1:25" ht="15">
      <c r="A94" s="36" t="s">
        <v>536</v>
      </c>
      <c r="B94" s="150" t="s">
        <v>476</v>
      </c>
      <c r="C94" s="9"/>
      <c r="D94" s="9"/>
      <c r="E94" s="9"/>
      <c r="F94" s="9"/>
      <c r="G94" s="9"/>
      <c r="H94" s="9"/>
      <c r="I94" s="9"/>
      <c r="J94" s="9"/>
      <c r="K94" s="9"/>
      <c r="L94" s="9"/>
      <c r="M94" s="9"/>
      <c r="N94" s="9"/>
      <c r="O94" s="9"/>
      <c r="P94" s="9"/>
      <c r="Q94" s="9"/>
      <c r="R94" s="9"/>
      <c r="S94" s="9"/>
      <c r="T94" s="9"/>
      <c r="U94" s="9"/>
      <c r="V94" s="52"/>
      <c r="W94" s="52"/>
      <c r="X94" s="52"/>
      <c r="Y94" s="52"/>
    </row>
    <row r="95" spans="2:25" ht="15">
      <c r="B95" s="150" t="s">
        <v>477</v>
      </c>
      <c r="C95" s="9"/>
      <c r="D95" s="9"/>
      <c r="E95" s="9"/>
      <c r="F95" s="9"/>
      <c r="G95" s="9"/>
      <c r="H95" s="9"/>
      <c r="I95" s="9"/>
      <c r="J95" s="9"/>
      <c r="K95" s="9"/>
      <c r="L95" s="9"/>
      <c r="M95" s="9"/>
      <c r="N95" s="9"/>
      <c r="O95" s="9"/>
      <c r="P95" s="9"/>
      <c r="Q95" s="9"/>
      <c r="R95" s="9"/>
      <c r="S95" s="9"/>
      <c r="T95" s="9"/>
      <c r="U95" s="9"/>
      <c r="V95" s="52"/>
      <c r="W95" s="52"/>
      <c r="X95" s="52"/>
      <c r="Y95" s="52"/>
    </row>
    <row r="96" spans="2:25" ht="15">
      <c r="B96" s="150" t="s">
        <v>478</v>
      </c>
      <c r="C96" s="9"/>
      <c r="D96" s="9"/>
      <c r="E96" s="9"/>
      <c r="F96" s="9"/>
      <c r="G96" s="9"/>
      <c r="H96" s="9"/>
      <c r="I96" s="9"/>
      <c r="J96" s="9"/>
      <c r="K96" s="9"/>
      <c r="L96" s="9"/>
      <c r="M96" s="9"/>
      <c r="N96" s="9"/>
      <c r="O96" s="9"/>
      <c r="P96" s="9"/>
      <c r="Q96" s="9"/>
      <c r="R96" s="9"/>
      <c r="S96" s="9"/>
      <c r="T96" s="9"/>
      <c r="U96" s="9"/>
      <c r="V96" s="52"/>
      <c r="W96" s="52"/>
      <c r="X96" s="52"/>
      <c r="Y96" s="52"/>
    </row>
    <row r="97" spans="2:25" ht="15">
      <c r="B97" s="150" t="s">
        <v>479</v>
      </c>
      <c r="C97" s="9"/>
      <c r="D97" s="9"/>
      <c r="E97" s="9"/>
      <c r="F97" s="9"/>
      <c r="G97" s="9"/>
      <c r="H97" s="9"/>
      <c r="I97" s="9"/>
      <c r="J97" s="9"/>
      <c r="K97" s="9"/>
      <c r="L97" s="9"/>
      <c r="M97" s="9"/>
      <c r="N97" s="9"/>
      <c r="O97" s="9"/>
      <c r="P97" s="9"/>
      <c r="Q97" s="9"/>
      <c r="R97" s="9"/>
      <c r="S97" s="9"/>
      <c r="T97" s="9"/>
      <c r="U97" s="9"/>
      <c r="V97" s="52"/>
      <c r="W97" s="52"/>
      <c r="X97" s="52"/>
      <c r="Y97" s="52"/>
    </row>
    <row r="98" spans="2:25" ht="15">
      <c r="B98" s="150" t="s">
        <v>480</v>
      </c>
      <c r="C98" s="9"/>
      <c r="D98" s="9"/>
      <c r="E98" s="9"/>
      <c r="F98" s="9"/>
      <c r="G98" s="9"/>
      <c r="H98" s="9"/>
      <c r="I98" s="9"/>
      <c r="J98" s="9"/>
      <c r="K98" s="9"/>
      <c r="L98" s="9"/>
      <c r="M98" s="9"/>
      <c r="N98" s="9"/>
      <c r="O98" s="9"/>
      <c r="P98" s="9"/>
      <c r="Q98" s="9"/>
      <c r="R98" s="9"/>
      <c r="S98" s="9"/>
      <c r="T98" s="9"/>
      <c r="U98" s="9"/>
      <c r="V98" s="52"/>
      <c r="W98" s="52"/>
      <c r="X98" s="52"/>
      <c r="Y98" s="52"/>
    </row>
    <row r="99" spans="2:25" ht="15">
      <c r="B99" s="150" t="s">
        <v>481</v>
      </c>
      <c r="C99" s="9"/>
      <c r="D99" s="9"/>
      <c r="E99" s="9"/>
      <c r="F99" s="9"/>
      <c r="G99" s="9"/>
      <c r="H99" s="9"/>
      <c r="I99" s="9"/>
      <c r="J99" s="9"/>
      <c r="K99" s="9"/>
      <c r="L99" s="9"/>
      <c r="M99" s="9"/>
      <c r="N99" s="9"/>
      <c r="O99" s="9"/>
      <c r="P99" s="9"/>
      <c r="Q99" s="9"/>
      <c r="R99" s="9"/>
      <c r="S99" s="9"/>
      <c r="T99" s="9"/>
      <c r="U99" s="9"/>
      <c r="V99" s="52"/>
      <c r="W99" s="52"/>
      <c r="X99" s="52"/>
      <c r="Y99" s="52"/>
    </row>
    <row r="100" spans="2:25" ht="15">
      <c r="B100" s="150" t="s">
        <v>482</v>
      </c>
      <c r="C100" s="9"/>
      <c r="D100" s="9"/>
      <c r="E100" s="9"/>
      <c r="F100" s="9"/>
      <c r="G100" s="9"/>
      <c r="H100" s="9"/>
      <c r="I100" s="9"/>
      <c r="J100" s="9"/>
      <c r="K100" s="9"/>
      <c r="L100" s="9"/>
      <c r="M100" s="9"/>
      <c r="N100" s="9"/>
      <c r="O100" s="9"/>
      <c r="P100" s="9"/>
      <c r="Q100" s="9"/>
      <c r="R100" s="9"/>
      <c r="S100" s="9"/>
      <c r="T100" s="9"/>
      <c r="U100" s="9"/>
      <c r="V100" s="52"/>
      <c r="W100" s="52"/>
      <c r="X100" s="52"/>
      <c r="Y100" s="52"/>
    </row>
    <row r="101" spans="2:25" ht="15">
      <c r="B101" s="150" t="s">
        <v>483</v>
      </c>
      <c r="C101" s="9"/>
      <c r="D101" s="9"/>
      <c r="E101" s="9"/>
      <c r="F101" s="9"/>
      <c r="G101" s="9"/>
      <c r="H101" s="9"/>
      <c r="I101" s="9"/>
      <c r="J101" s="9"/>
      <c r="K101" s="9"/>
      <c r="L101" s="9"/>
      <c r="M101" s="9"/>
      <c r="N101" s="9"/>
      <c r="O101" s="9"/>
      <c r="P101" s="9"/>
      <c r="Q101" s="9"/>
      <c r="R101" s="9"/>
      <c r="S101" s="9"/>
      <c r="T101" s="9"/>
      <c r="U101" s="9"/>
      <c r="V101" s="52"/>
      <c r="W101" s="52"/>
      <c r="X101" s="52"/>
      <c r="Y101" s="52"/>
    </row>
    <row r="102" spans="2:25" ht="15">
      <c r="B102" s="150" t="s">
        <v>484</v>
      </c>
      <c r="C102" s="9"/>
      <c r="D102" s="9"/>
      <c r="E102" s="9"/>
      <c r="F102" s="9"/>
      <c r="G102" s="9"/>
      <c r="H102" s="9"/>
      <c r="I102" s="9"/>
      <c r="J102" s="9"/>
      <c r="K102" s="9"/>
      <c r="L102" s="9"/>
      <c r="M102" s="9"/>
      <c r="N102" s="9"/>
      <c r="O102" s="9"/>
      <c r="P102" s="9"/>
      <c r="Q102" s="9"/>
      <c r="R102" s="9"/>
      <c r="S102" s="9"/>
      <c r="T102" s="9"/>
      <c r="U102" s="9"/>
      <c r="V102" s="52"/>
      <c r="W102" s="52"/>
      <c r="X102" s="52"/>
      <c r="Y102" s="52"/>
    </row>
    <row r="103" spans="2:25" ht="15">
      <c r="B103" s="150" t="s">
        <v>485</v>
      </c>
      <c r="C103" s="9"/>
      <c r="D103" s="9"/>
      <c r="E103" s="9"/>
      <c r="F103" s="9"/>
      <c r="G103" s="9"/>
      <c r="H103" s="9"/>
      <c r="I103" s="9"/>
      <c r="J103" s="9"/>
      <c r="K103" s="9"/>
      <c r="L103" s="9"/>
      <c r="M103" s="9"/>
      <c r="N103" s="9"/>
      <c r="O103" s="9"/>
      <c r="P103" s="9"/>
      <c r="Q103" s="9"/>
      <c r="R103" s="9"/>
      <c r="S103" s="9"/>
      <c r="T103" s="9"/>
      <c r="U103" s="9"/>
      <c r="V103" s="52"/>
      <c r="W103" s="52"/>
      <c r="X103" s="52"/>
      <c r="Y103" s="52"/>
    </row>
    <row r="104" spans="2:25" ht="15">
      <c r="B104" s="150" t="s">
        <v>486</v>
      </c>
      <c r="C104" s="9"/>
      <c r="D104" s="9"/>
      <c r="E104" s="9"/>
      <c r="F104" s="9"/>
      <c r="G104" s="9"/>
      <c r="H104" s="9"/>
      <c r="I104" s="9"/>
      <c r="J104" s="9"/>
      <c r="K104" s="9"/>
      <c r="L104" s="9"/>
      <c r="M104" s="9"/>
      <c r="N104" s="9"/>
      <c r="O104" s="9"/>
      <c r="P104" s="9"/>
      <c r="Q104" s="9"/>
      <c r="R104" s="9"/>
      <c r="S104" s="9"/>
      <c r="T104" s="9"/>
      <c r="U104" s="9"/>
      <c r="V104" s="52"/>
      <c r="W104" s="52"/>
      <c r="X104" s="52"/>
      <c r="Y104" s="52"/>
    </row>
    <row r="105" spans="2:25" ht="15">
      <c r="B105" s="150" t="s">
        <v>487</v>
      </c>
      <c r="C105" s="9"/>
      <c r="D105" s="9"/>
      <c r="E105" s="9"/>
      <c r="F105" s="9"/>
      <c r="G105" s="9"/>
      <c r="H105" s="9"/>
      <c r="I105" s="9"/>
      <c r="J105" s="9"/>
      <c r="K105" s="9"/>
      <c r="L105" s="9"/>
      <c r="M105" s="9"/>
      <c r="N105" s="9"/>
      <c r="O105" s="9"/>
      <c r="P105" s="9"/>
      <c r="Q105" s="9"/>
      <c r="R105" s="9"/>
      <c r="S105" s="9"/>
      <c r="T105" s="9"/>
      <c r="U105" s="9"/>
      <c r="V105" s="52"/>
      <c r="W105" s="52"/>
      <c r="X105" s="52"/>
      <c r="Y105" s="52"/>
    </row>
    <row r="106" spans="2:25" ht="15">
      <c r="B106" s="150" t="s">
        <v>488</v>
      </c>
      <c r="C106" s="9"/>
      <c r="D106" s="9"/>
      <c r="E106" s="9"/>
      <c r="F106" s="9"/>
      <c r="G106" s="9"/>
      <c r="H106" s="9"/>
      <c r="I106" s="9"/>
      <c r="J106" s="9"/>
      <c r="K106" s="9"/>
      <c r="L106" s="9"/>
      <c r="M106" s="9"/>
      <c r="N106" s="9"/>
      <c r="O106" s="9"/>
      <c r="P106" s="9"/>
      <c r="Q106" s="9"/>
      <c r="R106" s="9"/>
      <c r="S106" s="9"/>
      <c r="T106" s="9"/>
      <c r="U106" s="9"/>
      <c r="V106" s="52"/>
      <c r="W106" s="52"/>
      <c r="X106" s="52"/>
      <c r="Y106" s="52"/>
    </row>
    <row r="107" spans="2:25" ht="15">
      <c r="B107" s="150" t="s">
        <v>489</v>
      </c>
      <c r="C107" s="9"/>
      <c r="D107" s="9"/>
      <c r="E107" s="9"/>
      <c r="F107" s="9"/>
      <c r="G107" s="9"/>
      <c r="H107" s="9"/>
      <c r="I107" s="9"/>
      <c r="J107" s="9"/>
      <c r="K107" s="9"/>
      <c r="L107" s="9"/>
      <c r="M107" s="9"/>
      <c r="N107" s="9"/>
      <c r="O107" s="9"/>
      <c r="P107" s="9"/>
      <c r="Q107" s="9"/>
      <c r="R107" s="9"/>
      <c r="S107" s="9"/>
      <c r="T107" s="9"/>
      <c r="U107" s="9"/>
      <c r="V107" s="52"/>
      <c r="W107" s="52"/>
      <c r="X107" s="52"/>
      <c r="Y107" s="52"/>
    </row>
    <row r="108" spans="2:25" ht="15">
      <c r="B108" s="150" t="s">
        <v>490</v>
      </c>
      <c r="C108" s="9"/>
      <c r="D108" s="9"/>
      <c r="E108" s="9"/>
      <c r="F108" s="9"/>
      <c r="G108" s="9"/>
      <c r="H108" s="9"/>
      <c r="I108" s="9"/>
      <c r="J108" s="9"/>
      <c r="K108" s="9"/>
      <c r="L108" s="9"/>
      <c r="M108" s="9"/>
      <c r="N108" s="9"/>
      <c r="O108" s="9"/>
      <c r="P108" s="9"/>
      <c r="Q108" s="9"/>
      <c r="R108" s="9"/>
      <c r="S108" s="9"/>
      <c r="T108" s="9"/>
      <c r="U108" s="9"/>
      <c r="V108" s="52"/>
      <c r="W108" s="52"/>
      <c r="X108" s="52"/>
      <c r="Y108" s="52"/>
    </row>
    <row r="109" spans="1:25" ht="15">
      <c r="A109" s="36" t="s">
        <v>536</v>
      </c>
      <c r="B109" s="150" t="s">
        <v>491</v>
      </c>
      <c r="C109" s="9"/>
      <c r="D109" s="9"/>
      <c r="E109" s="9"/>
      <c r="F109" s="9"/>
      <c r="G109" s="9"/>
      <c r="H109" s="9"/>
      <c r="I109" s="9"/>
      <c r="J109" s="9"/>
      <c r="K109" s="9"/>
      <c r="L109" s="9"/>
      <c r="M109" s="9"/>
      <c r="N109" s="9"/>
      <c r="O109" s="9"/>
      <c r="P109" s="9"/>
      <c r="Q109" s="9"/>
      <c r="R109" s="9"/>
      <c r="S109" s="9"/>
      <c r="T109" s="9"/>
      <c r="U109" s="9"/>
      <c r="V109" s="52"/>
      <c r="W109" s="52"/>
      <c r="X109" s="52"/>
      <c r="Y109" s="52"/>
    </row>
    <row r="110" spans="2:25" ht="15">
      <c r="B110" s="150" t="s">
        <v>492</v>
      </c>
      <c r="C110" s="9"/>
      <c r="D110" s="9"/>
      <c r="E110" s="9"/>
      <c r="F110" s="9"/>
      <c r="G110" s="9"/>
      <c r="H110" s="9"/>
      <c r="I110" s="9"/>
      <c r="J110" s="9"/>
      <c r="K110" s="9"/>
      <c r="L110" s="9"/>
      <c r="M110" s="9"/>
      <c r="N110" s="9"/>
      <c r="O110" s="9"/>
      <c r="P110" s="9"/>
      <c r="Q110" s="9"/>
      <c r="R110" s="9"/>
      <c r="S110" s="9"/>
      <c r="T110" s="9"/>
      <c r="U110" s="9"/>
      <c r="V110" s="52"/>
      <c r="W110" s="52"/>
      <c r="X110" s="52"/>
      <c r="Y110" s="52"/>
    </row>
    <row r="111" spans="2:25" ht="15">
      <c r="B111" s="150" t="s">
        <v>493</v>
      </c>
      <c r="C111" s="9"/>
      <c r="D111" s="9"/>
      <c r="E111" s="9"/>
      <c r="F111" s="9"/>
      <c r="G111" s="9"/>
      <c r="H111" s="9"/>
      <c r="I111" s="9"/>
      <c r="J111" s="9"/>
      <c r="K111" s="9"/>
      <c r="L111" s="9"/>
      <c r="M111" s="9"/>
      <c r="N111" s="9"/>
      <c r="O111" s="9"/>
      <c r="P111" s="9"/>
      <c r="Q111" s="9"/>
      <c r="R111" s="9"/>
      <c r="S111" s="9"/>
      <c r="T111" s="9"/>
      <c r="U111" s="9"/>
      <c r="V111" s="52"/>
      <c r="W111" s="52"/>
      <c r="X111" s="52"/>
      <c r="Y111" s="52"/>
    </row>
    <row r="112" spans="2:25" ht="15">
      <c r="B112" s="150" t="s">
        <v>494</v>
      </c>
      <c r="C112" s="9"/>
      <c r="D112" s="9"/>
      <c r="E112" s="9"/>
      <c r="F112" s="9"/>
      <c r="G112" s="9"/>
      <c r="H112" s="9"/>
      <c r="I112" s="9"/>
      <c r="J112" s="9"/>
      <c r="K112" s="9"/>
      <c r="L112" s="9"/>
      <c r="M112" s="9"/>
      <c r="N112" s="9"/>
      <c r="O112" s="9"/>
      <c r="P112" s="9"/>
      <c r="Q112" s="9"/>
      <c r="R112" s="9"/>
      <c r="S112" s="9"/>
      <c r="T112" s="9"/>
      <c r="U112" s="9"/>
      <c r="V112" s="52"/>
      <c r="W112" s="52"/>
      <c r="X112" s="52"/>
      <c r="Y112" s="52"/>
    </row>
    <row r="113" spans="2:25" ht="15">
      <c r="B113" s="150" t="s">
        <v>495</v>
      </c>
      <c r="C113" s="9"/>
      <c r="D113" s="9"/>
      <c r="E113" s="9"/>
      <c r="F113" s="9"/>
      <c r="G113" s="9"/>
      <c r="H113" s="9"/>
      <c r="I113" s="9"/>
      <c r="J113" s="9"/>
      <c r="K113" s="9"/>
      <c r="L113" s="9"/>
      <c r="M113" s="9"/>
      <c r="N113" s="9"/>
      <c r="O113" s="9"/>
      <c r="P113" s="9"/>
      <c r="Q113" s="9"/>
      <c r="R113" s="9"/>
      <c r="S113" s="9"/>
      <c r="T113" s="9"/>
      <c r="U113" s="9"/>
      <c r="V113" s="52"/>
      <c r="W113" s="52"/>
      <c r="X113" s="52"/>
      <c r="Y113" s="52"/>
    </row>
    <row r="114" spans="1:25" ht="15">
      <c r="A114" s="83"/>
      <c r="B114" s="150" t="s">
        <v>496</v>
      </c>
      <c r="C114" s="9"/>
      <c r="D114" s="9"/>
      <c r="E114" s="9"/>
      <c r="F114" s="9"/>
      <c r="G114" s="9"/>
      <c r="H114" s="9"/>
      <c r="I114" s="9"/>
      <c r="J114" s="9"/>
      <c r="K114" s="9"/>
      <c r="L114" s="9"/>
      <c r="M114" s="9"/>
      <c r="N114" s="9"/>
      <c r="O114" s="9"/>
      <c r="P114" s="9"/>
      <c r="Q114" s="9"/>
      <c r="R114" s="9"/>
      <c r="S114" s="9"/>
      <c r="T114" s="9"/>
      <c r="U114" s="9"/>
      <c r="V114" s="52"/>
      <c r="W114" s="52"/>
      <c r="X114" s="52"/>
      <c r="Y114" s="52"/>
    </row>
    <row r="115" spans="2:25" ht="15">
      <c r="B115" s="150" t="s">
        <v>497</v>
      </c>
      <c r="C115" s="9"/>
      <c r="D115" s="9"/>
      <c r="E115" s="9"/>
      <c r="F115" s="9"/>
      <c r="G115" s="9"/>
      <c r="H115" s="9"/>
      <c r="I115" s="9"/>
      <c r="J115" s="9"/>
      <c r="K115" s="9"/>
      <c r="L115" s="9"/>
      <c r="M115" s="9"/>
      <c r="N115" s="9"/>
      <c r="O115" s="9"/>
      <c r="P115" s="9"/>
      <c r="Q115" s="9"/>
      <c r="R115" s="9"/>
      <c r="S115" s="9"/>
      <c r="T115" s="9"/>
      <c r="U115" s="9"/>
      <c r="V115" s="52"/>
      <c r="W115" s="52"/>
      <c r="X115" s="52"/>
      <c r="Y115" s="52"/>
    </row>
    <row r="116" spans="2:25" ht="15">
      <c r="B116" s="150" t="s">
        <v>498</v>
      </c>
      <c r="C116" s="9"/>
      <c r="D116" s="9"/>
      <c r="E116" s="9"/>
      <c r="F116" s="9"/>
      <c r="G116" s="9"/>
      <c r="H116" s="9"/>
      <c r="I116" s="9"/>
      <c r="J116" s="9"/>
      <c r="K116" s="9"/>
      <c r="L116" s="9"/>
      <c r="M116" s="9"/>
      <c r="N116" s="9"/>
      <c r="O116" s="9"/>
      <c r="P116" s="9"/>
      <c r="Q116" s="9"/>
      <c r="R116" s="9"/>
      <c r="S116" s="9"/>
      <c r="T116" s="9"/>
      <c r="U116" s="9"/>
      <c r="V116" s="52"/>
      <c r="W116" s="52"/>
      <c r="X116" s="52"/>
      <c r="Y116" s="52"/>
    </row>
    <row r="117" spans="2:25" ht="15">
      <c r="B117" s="150" t="s">
        <v>499</v>
      </c>
      <c r="C117" s="9"/>
      <c r="D117" s="9"/>
      <c r="E117" s="9"/>
      <c r="F117" s="9"/>
      <c r="G117" s="9"/>
      <c r="H117" s="9"/>
      <c r="I117" s="9"/>
      <c r="J117" s="9"/>
      <c r="K117" s="9"/>
      <c r="L117" s="9"/>
      <c r="M117" s="9"/>
      <c r="N117" s="9"/>
      <c r="O117" s="9"/>
      <c r="P117" s="9"/>
      <c r="Q117" s="9"/>
      <c r="R117" s="9"/>
      <c r="S117" s="9"/>
      <c r="T117" s="9"/>
      <c r="U117" s="9"/>
      <c r="V117" s="52"/>
      <c r="W117" s="52"/>
      <c r="X117" s="52"/>
      <c r="Y117" s="52"/>
    </row>
    <row r="118" spans="2:25" ht="15">
      <c r="B118" s="150" t="s">
        <v>500</v>
      </c>
      <c r="C118" s="9"/>
      <c r="D118" s="9"/>
      <c r="E118" s="9"/>
      <c r="F118" s="9"/>
      <c r="G118" s="9"/>
      <c r="H118" s="9"/>
      <c r="I118" s="9"/>
      <c r="J118" s="9"/>
      <c r="K118" s="9"/>
      <c r="L118" s="9"/>
      <c r="M118" s="9"/>
      <c r="N118" s="9"/>
      <c r="O118" s="9"/>
      <c r="P118" s="9"/>
      <c r="Q118" s="9"/>
      <c r="R118" s="9"/>
      <c r="S118" s="9"/>
      <c r="T118" s="9"/>
      <c r="U118" s="9"/>
      <c r="V118" s="52"/>
      <c r="W118" s="52"/>
      <c r="X118" s="52"/>
      <c r="Y118" s="52"/>
    </row>
    <row r="119" spans="2:25" ht="15">
      <c r="B119" s="150" t="s">
        <v>501</v>
      </c>
      <c r="C119" s="9"/>
      <c r="D119" s="9"/>
      <c r="E119" s="9"/>
      <c r="F119" s="9"/>
      <c r="G119" s="9"/>
      <c r="H119" s="9"/>
      <c r="I119" s="9"/>
      <c r="J119" s="9"/>
      <c r="K119" s="9"/>
      <c r="L119" s="9"/>
      <c r="M119" s="9"/>
      <c r="N119" s="9"/>
      <c r="O119" s="9"/>
      <c r="P119" s="9"/>
      <c r="Q119" s="9"/>
      <c r="R119" s="9"/>
      <c r="S119" s="9"/>
      <c r="T119" s="9"/>
      <c r="U119" s="9"/>
      <c r="V119" s="52"/>
      <c r="W119" s="52"/>
      <c r="X119" s="52"/>
      <c r="Y119" s="52"/>
    </row>
    <row r="120" spans="2:25" s="18" customFormat="1" ht="38.25">
      <c r="B120" s="150" t="s">
        <v>502</v>
      </c>
      <c r="C120" s="9"/>
      <c r="D120" s="9"/>
      <c r="E120" s="9"/>
      <c r="F120" s="9"/>
      <c r="G120" s="9"/>
      <c r="H120" s="9"/>
      <c r="I120" s="9"/>
      <c r="J120" s="9"/>
      <c r="K120" s="9"/>
      <c r="L120" s="9"/>
      <c r="M120" s="9"/>
      <c r="N120" s="9"/>
      <c r="O120" s="9"/>
      <c r="P120" s="9"/>
      <c r="Q120" s="9"/>
      <c r="R120" s="9"/>
      <c r="S120" s="9"/>
      <c r="T120" s="9"/>
      <c r="U120" s="9"/>
      <c r="V120" s="52"/>
      <c r="W120" s="52"/>
      <c r="X120" s="52"/>
      <c r="Y120" s="52"/>
    </row>
    <row r="121" spans="2:25" s="18" customFormat="1" ht="127.5">
      <c r="B121" s="150" t="s">
        <v>503</v>
      </c>
      <c r="C121" s="9"/>
      <c r="D121" s="9"/>
      <c r="E121" s="9"/>
      <c r="F121" s="9"/>
      <c r="G121" s="9"/>
      <c r="H121" s="9"/>
      <c r="I121" s="9"/>
      <c r="J121" s="9"/>
      <c r="K121" s="9"/>
      <c r="L121" s="9"/>
      <c r="M121" s="9"/>
      <c r="N121" s="9"/>
      <c r="O121" s="9"/>
      <c r="P121" s="9"/>
      <c r="Q121" s="9"/>
      <c r="R121" s="9"/>
      <c r="S121" s="9"/>
      <c r="T121" s="9"/>
      <c r="U121" s="9"/>
      <c r="V121" s="52"/>
      <c r="W121" s="52"/>
      <c r="X121" s="52"/>
      <c r="Y121" s="52"/>
    </row>
    <row r="122" spans="2:25" ht="25.5">
      <c r="B122" s="151" t="s">
        <v>504</v>
      </c>
      <c r="C122" s="9"/>
      <c r="D122" s="9"/>
      <c r="E122" s="9"/>
      <c r="F122" s="9"/>
      <c r="G122" s="9"/>
      <c r="H122" s="9"/>
      <c r="I122" s="9"/>
      <c r="J122" s="9"/>
      <c r="K122" s="9"/>
      <c r="L122" s="9"/>
      <c r="M122" s="9"/>
      <c r="N122" s="9"/>
      <c r="O122" s="9"/>
      <c r="P122" s="9"/>
      <c r="Q122" s="9"/>
      <c r="R122" s="9"/>
      <c r="S122" s="9"/>
      <c r="T122" s="9"/>
      <c r="U122" s="9"/>
      <c r="V122" s="52"/>
      <c r="W122" s="52"/>
      <c r="X122" s="52"/>
      <c r="Y122" s="52"/>
    </row>
    <row r="123" spans="1:25" s="3" customFormat="1" ht="51">
      <c r="A123" s="36" t="s">
        <v>536</v>
      </c>
      <c r="B123" s="151" t="s">
        <v>505</v>
      </c>
      <c r="C123" s="9"/>
      <c r="D123" s="9"/>
      <c r="E123" s="9"/>
      <c r="F123" s="9"/>
      <c r="G123" s="9"/>
      <c r="H123" s="9"/>
      <c r="I123" s="9"/>
      <c r="J123" s="9"/>
      <c r="K123" s="9"/>
      <c r="L123" s="9"/>
      <c r="M123" s="9"/>
      <c r="N123" s="9"/>
      <c r="O123" s="9"/>
      <c r="P123" s="9"/>
      <c r="Q123" s="9"/>
      <c r="R123" s="9"/>
      <c r="S123" s="9"/>
      <c r="T123" s="9"/>
      <c r="U123" s="9"/>
      <c r="V123" s="52"/>
      <c r="W123" s="52"/>
      <c r="X123" s="52"/>
      <c r="Y123" s="52"/>
    </row>
    <row r="124" spans="1:25" s="3" customFormat="1" ht="25.5">
      <c r="A124" s="83"/>
      <c r="B124" s="90" t="s">
        <v>506</v>
      </c>
      <c r="C124" s="9"/>
      <c r="D124" s="9"/>
      <c r="E124" s="9"/>
      <c r="F124" s="9"/>
      <c r="G124" s="9"/>
      <c r="H124" s="9"/>
      <c r="I124" s="9"/>
      <c r="J124" s="9"/>
      <c r="K124" s="9"/>
      <c r="L124" s="9"/>
      <c r="M124" s="9"/>
      <c r="N124" s="9"/>
      <c r="O124" s="9"/>
      <c r="P124" s="9"/>
      <c r="Q124" s="9"/>
      <c r="R124" s="9"/>
      <c r="S124" s="9"/>
      <c r="T124" s="9"/>
      <c r="U124" s="9"/>
      <c r="V124" s="52"/>
      <c r="W124" s="52"/>
      <c r="X124" s="52"/>
      <c r="Y124" s="52"/>
    </row>
    <row r="125" ht="12.75">
      <c r="B125" s="90"/>
    </row>
    <row r="126" ht="12.75">
      <c r="B126" s="90"/>
    </row>
    <row r="127" ht="10.5"/>
    <row r="128" ht="10.5"/>
    <row r="129" ht="10.5"/>
    <row r="130" ht="10.5"/>
    <row r="131" ht="10.5"/>
    <row r="132" ht="10.5"/>
    <row r="133" ht="10.5"/>
    <row r="134" ht="10.5"/>
    <row r="135" ht="10.5"/>
    <row r="136" ht="10.5"/>
    <row r="137" ht="10.5"/>
    <row r="138" ht="10.5"/>
    <row r="139" ht="10.5"/>
    <row r="140" ht="10.5"/>
    <row r="141" ht="10.5"/>
    <row r="142" ht="10.5"/>
    <row r="143" ht="10.5"/>
    <row r="144" ht="10.5"/>
    <row r="145" ht="10.5"/>
    <row r="146" ht="10.5"/>
    <row r="147" ht="10.5"/>
    <row r="148" ht="10.5"/>
    <row r="149" ht="10.5"/>
    <row r="150" ht="10.5"/>
    <row r="151" ht="10.5"/>
    <row r="152" ht="10.5"/>
    <row r="153" ht="10.5"/>
    <row r="154" ht="10.5"/>
    <row r="155" ht="10.5"/>
    <row r="156" ht="10.5"/>
    <row r="157" ht="10.5"/>
    <row r="158" ht="10.5"/>
    <row r="159" ht="10.5"/>
    <row r="160" ht="10.5"/>
    <row r="161" ht="10.5"/>
    <row r="162" ht="10.5"/>
    <row r="163" ht="10.5"/>
    <row r="164" ht="10.5"/>
    <row r="165" ht="10.5"/>
    <row r="166" ht="10.5"/>
    <row r="167" ht="10.5"/>
    <row r="168" ht="10.5"/>
    <row r="169" ht="10.5"/>
    <row r="170" ht="10.5"/>
    <row r="171" ht="10.5"/>
    <row r="172" ht="10.5"/>
    <row r="173" ht="10.5"/>
    <row r="174" ht="10.5"/>
    <row r="175" ht="10.5"/>
    <row r="176" ht="10.5"/>
    <row r="177" ht="10.5"/>
    <row r="178" ht="10.5"/>
    <row r="179" ht="10.5"/>
    <row r="180" ht="10.5"/>
    <row r="181" ht="10.5"/>
    <row r="182" ht="10.5"/>
    <row r="183" ht="10.5"/>
    <row r="184" ht="10.5"/>
  </sheetData>
  <sheetProtection/>
  <hyperlinks>
    <hyperlink ref="D3" location="РЕКОМЕНДАЦИИ!A3" display="Глава 1 ОБЩИЕ ПОЛОЖЕНИЯ"/>
    <hyperlink ref="A3" location="РЕКОМЕНДАЦИИ!A1" display="вверх"/>
    <hyperlink ref="A20" location="РЕКОМЕНДАЦИИ!A1" display="вверх"/>
    <hyperlink ref="A36" location="РЕКОМЕНДАЦИИ!A1" display="вверх"/>
    <hyperlink ref="A49" location="РЕКОМЕНДАЦИИ!A1" display="вверх"/>
    <hyperlink ref="A60" location="РЕКОМЕНДАЦИИ!A1" display="вверх"/>
    <hyperlink ref="A75" location="РЕКОМЕНДАЦИИ!A1" display="вверх"/>
    <hyperlink ref="A94" location="РЕКОМЕНДАЦИИ!A1" display="вверх"/>
    <hyperlink ref="A109" location="РЕКОМЕНДАЦИИ!A1" display="вверх"/>
    <hyperlink ref="A123" location="РЕКОМЕНДАЦИИ!A1" display="вверх"/>
    <hyperlink ref="A56" location="РЕКОМЕНДАЦИИ!A1" display="вверх"/>
    <hyperlink ref="D4" location="РЕКОМЕНДАЦИИ!A30" display="Глава 2 СОСТАВ БИЗНЕС-ПЛАНА РАЗВИТИЯ"/>
    <hyperlink ref="D5" location="РЕКОМЕНДАЦИИ!A45" display="Глава 2 СОДЕРЖАНИЕ ОСНОВНЫХ РАЗДЕЛОВ БИЗНЕС-ПЛАНА РАЗВИТИЯ"/>
    <hyperlink ref="D6" location="РЕКОМЕНДАЦИИ!A78" display="Глава 4 СОСТАВ ОСНОВНЫХ ПОКАЗАТЕЛЕЙ БИЗНЕС-ПЛАНА РАЗВИТИЯ"/>
    <hyperlink ref="D8" location="'Титульный лист'!A1" display="Титульный лист"/>
    <hyperlink ref="D9" location="'сведения о разработчике'!A1" display="Сведения о разработчике бизнес-плана"/>
    <hyperlink ref="D11" location="'Доведенные показатели'!A1" display="Т.1 Доведенные показатели развития коммерческой организации на очередной год"/>
    <hyperlink ref="D10" location="'паспорт организации'!A1" display="Паспорт организации"/>
    <hyperlink ref="D12" location="'Перечень мероприятий'!A1" display="Т.2 Перечень мероприятий, направленных на достижение основных показателей развития коммерческой организации на очередной год"/>
    <hyperlink ref="D13" location="'Показатели развития на год'!A1" display="т.3 Основные показатели развития коммерческой организации на очередной год"/>
    <hyperlink ref="D14" location="Цены!A1" display="т.4 Прогнозируемые цены на продукцию"/>
    <hyperlink ref="D15" location="'Программа производства'!A1" display="т.5 Программа производства продукции"/>
    <hyperlink ref="D16" location="'Программа реализации'!A1" display="т.6 Программа реализации продукции"/>
    <hyperlink ref="D17" location="'Расчет материальных затрат'!A1" display="т.7 Расчет материальных затрат"/>
    <hyperlink ref="D18" location="'Расчет трудовых ресурсов'!A1" display="т.8 Расчет потребности в трудовых ресурсах и расходов на оплату труда работников"/>
    <hyperlink ref="D19" location="амортизация!A1" display="т.9 Расчет амортизационных отчислений"/>
    <hyperlink ref="D20" location="'затраты на реализацию'!A1" display="т.10 Расчет затрат на реализацию продукции"/>
    <hyperlink ref="D21" location="'Расчет прибыли'!A1" display="'Расчет прибыли'!A1"/>
    <hyperlink ref="D22" location="'Расчет потока денежных средств'!A1" display="т.12 Расчет потока денежных средств по организации"/>
    <hyperlink ref="D23" location="'Проектно-балансовая ведомость'!A1" display="т.13 Проектно-балансовая ведомость по организации"/>
    <hyperlink ref="D24" location="'Инвестиции и финансирование'!A1" display="т.14 Инвестиции в основной капитал и источники финансирования"/>
    <hyperlink ref="D25" location="'Перечень инв. проектов'!A1" display="т.15 Перечень инвестиционных проектов и источники их финансирования"/>
    <hyperlink ref="D26" location="'Кредиторская задолженность'!A1" display="т.16 Просроченная кредиторская задолженность, подлежащая реструктуризации в очередном году"/>
  </hyperlinks>
  <printOptions/>
  <pageMargins left="0.7" right="0.7" top="0.75" bottom="0.75" header="0.3" footer="0.3"/>
  <pageSetup horizontalDpi="300" verticalDpi="300" orientation="portrait" paperSize="9" scale="72" r:id="rId1"/>
  <headerFooter>
    <oddFooter>&amp;L&amp;"Tahoma,обычный"&amp;6© ИПС ЭКСПЕРТ&amp;C&amp;"Tahoma,обычный"&amp;6(017) 354 78 92, 354 78 76&amp;R&amp;"Tahoma,обычный"&amp;6www.expert.by</oddFooter>
  </headerFooter>
  <rowBreaks count="2" manualBreakCount="2">
    <brk id="34" min="1" max="1" man="1"/>
    <brk id="87" min="1" max="1" man="1"/>
  </rowBreaks>
</worksheet>
</file>

<file path=xl/worksheets/sheet3.xml><?xml version="1.0" encoding="utf-8"?>
<worksheet xmlns="http://schemas.openxmlformats.org/spreadsheetml/2006/main" xmlns:r="http://schemas.openxmlformats.org/officeDocument/2006/relationships">
  <sheetPr>
    <tabColor rgb="FFFFFF66"/>
  </sheetPr>
  <dimension ref="B1:AR46"/>
  <sheetViews>
    <sheetView workbookViewId="0" topLeftCell="A1">
      <selection activeCell="A1" sqref="A1"/>
    </sheetView>
  </sheetViews>
  <sheetFormatPr defaultColWidth="2.75390625" defaultRowHeight="12" customHeight="1"/>
  <cols>
    <col min="1" max="1" width="2.75390625" style="1" customWidth="1"/>
    <col min="2" max="2" width="3.25390625" style="1" customWidth="1"/>
    <col min="3" max="3" width="10.00390625" style="1" customWidth="1"/>
    <col min="4" max="4" width="18.625" style="1" customWidth="1"/>
    <col min="5" max="5" width="7.875" style="1" customWidth="1"/>
    <col min="6" max="6" width="7.375" style="1" customWidth="1"/>
    <col min="7" max="7" width="12.625" style="1" customWidth="1"/>
    <col min="8" max="8" width="9.00390625" style="1" customWidth="1"/>
    <col min="9" max="9" width="10.00390625" style="1" customWidth="1"/>
    <col min="10" max="10" width="7.75390625" style="1" customWidth="1"/>
    <col min="11" max="11" width="8.375" style="1" customWidth="1"/>
    <col min="12" max="12" width="6.625" style="1" customWidth="1"/>
    <col min="13" max="13" width="3.00390625" style="1" customWidth="1"/>
    <col min="14" max="14" width="2.75390625" style="1" customWidth="1"/>
    <col min="15" max="15" width="108.375" style="97" bestFit="1" customWidth="1"/>
    <col min="16" max="21" width="2.75390625" style="1" customWidth="1"/>
    <col min="22" max="22" width="24.75390625" style="1" customWidth="1"/>
    <col min="23" max="25" width="2.75390625" style="1" customWidth="1"/>
    <col min="26" max="26" width="21.375" style="1" customWidth="1"/>
    <col min="27" max="16384" width="2.75390625" style="1" customWidth="1"/>
  </cols>
  <sheetData>
    <row r="1" spans="2:16" ht="15" customHeight="1">
      <c r="B1" s="167"/>
      <c r="C1" s="167"/>
      <c r="D1" s="167"/>
      <c r="E1" s="167"/>
      <c r="F1" s="167"/>
      <c r="G1" s="167"/>
      <c r="H1" s="167"/>
      <c r="I1" s="167"/>
      <c r="J1" s="167"/>
      <c r="K1" s="167"/>
      <c r="L1" s="167"/>
      <c r="M1" s="8"/>
      <c r="N1" s="9"/>
      <c r="P1" s="9"/>
    </row>
    <row r="2" spans="2:44" ht="12" customHeight="1">
      <c r="B2" s="10"/>
      <c r="C2" s="4"/>
      <c r="D2" s="4"/>
      <c r="E2" s="4"/>
      <c r="F2" s="4"/>
      <c r="G2" s="4"/>
      <c r="H2" s="4"/>
      <c r="I2" s="4"/>
      <c r="J2" s="4"/>
      <c r="K2" s="4"/>
      <c r="L2" s="4"/>
      <c r="M2" s="4"/>
      <c r="U2" s="3"/>
      <c r="V2" s="3"/>
      <c r="W2" s="3"/>
      <c r="X2" s="3"/>
      <c r="Y2" s="3"/>
      <c r="Z2" s="3"/>
      <c r="AA2" s="3"/>
      <c r="AB2" s="3"/>
      <c r="AC2" s="3"/>
      <c r="AD2" s="3"/>
      <c r="AE2" s="3"/>
      <c r="AF2" s="3"/>
      <c r="AG2" s="3"/>
      <c r="AH2" s="3"/>
      <c r="AI2" s="3"/>
      <c r="AJ2" s="3"/>
      <c r="AK2" s="3"/>
      <c r="AL2" s="3"/>
      <c r="AM2" s="3"/>
      <c r="AN2" s="3"/>
      <c r="AO2" s="3"/>
      <c r="AP2" s="3"/>
      <c r="AQ2" s="3"/>
      <c r="AR2" s="3"/>
    </row>
    <row r="3" spans="2:44" ht="17.25" customHeight="1">
      <c r="B3" s="49" t="s">
        <v>682</v>
      </c>
      <c r="C3" s="177" t="s">
        <v>509</v>
      </c>
      <c r="D3" s="177"/>
      <c r="E3" s="177"/>
      <c r="F3" s="177"/>
      <c r="G3" s="177"/>
      <c r="H3" s="177"/>
      <c r="I3" s="177"/>
      <c r="J3" s="177"/>
      <c r="K3" s="177"/>
      <c r="L3" s="177"/>
      <c r="M3" s="12"/>
      <c r="O3" s="36" t="s">
        <v>534</v>
      </c>
      <c r="U3" s="3"/>
      <c r="V3" s="3"/>
      <c r="W3" s="3"/>
      <c r="X3" s="3"/>
      <c r="Y3" s="3"/>
      <c r="Z3" s="3"/>
      <c r="AA3" s="3"/>
      <c r="AB3" s="3"/>
      <c r="AC3" s="3"/>
      <c r="AD3" s="3"/>
      <c r="AE3" s="3"/>
      <c r="AF3" s="3"/>
      <c r="AG3" s="3"/>
      <c r="AH3" s="3"/>
      <c r="AI3" s="3"/>
      <c r="AJ3" s="3"/>
      <c r="AK3" s="3"/>
      <c r="AL3" s="3"/>
      <c r="AM3" s="3"/>
      <c r="AN3" s="3"/>
      <c r="AO3" s="3"/>
      <c r="AP3" s="3"/>
      <c r="AQ3" s="3"/>
      <c r="AR3" s="3"/>
    </row>
    <row r="4" spans="2:44" ht="18" customHeight="1">
      <c r="B4" s="177"/>
      <c r="C4" s="177"/>
      <c r="D4" s="177"/>
      <c r="E4" s="177"/>
      <c r="F4" s="177"/>
      <c r="G4" s="177"/>
      <c r="H4" s="177"/>
      <c r="I4" s="177"/>
      <c r="J4" s="177"/>
      <c r="K4" s="177"/>
      <c r="L4" s="177"/>
      <c r="M4" s="12"/>
      <c r="U4" s="3"/>
      <c r="V4" s="3"/>
      <c r="W4" s="3"/>
      <c r="X4" s="3"/>
      <c r="Y4" s="3"/>
      <c r="Z4" s="3"/>
      <c r="AA4" s="3"/>
      <c r="AB4" s="3"/>
      <c r="AC4" s="3"/>
      <c r="AD4" s="3"/>
      <c r="AE4" s="3"/>
      <c r="AF4" s="3"/>
      <c r="AG4" s="3"/>
      <c r="AH4" s="3"/>
      <c r="AI4" s="3"/>
      <c r="AJ4" s="3"/>
      <c r="AK4" s="3"/>
      <c r="AL4" s="3"/>
      <c r="AM4" s="3"/>
      <c r="AN4" s="3"/>
      <c r="AO4" s="3"/>
      <c r="AP4" s="3"/>
      <c r="AQ4" s="3"/>
      <c r="AR4" s="3"/>
    </row>
    <row r="5" spans="2:44" ht="18" customHeight="1">
      <c r="B5" s="11"/>
      <c r="C5" s="14" t="s">
        <v>703</v>
      </c>
      <c r="D5" s="185"/>
      <c r="E5" s="185"/>
      <c r="F5" s="185"/>
      <c r="G5" s="194"/>
      <c r="H5" s="185"/>
      <c r="I5" s="185"/>
      <c r="J5" s="185"/>
      <c r="K5" s="185"/>
      <c r="L5" s="185"/>
      <c r="M5" s="12"/>
      <c r="O5" s="36" t="s">
        <v>515</v>
      </c>
      <c r="U5" s="3"/>
      <c r="V5" s="3"/>
      <c r="W5" s="3"/>
      <c r="X5" s="3"/>
      <c r="Y5" s="3"/>
      <c r="Z5" s="3"/>
      <c r="AA5" s="3"/>
      <c r="AB5" s="3"/>
      <c r="AC5" s="3"/>
      <c r="AD5" s="3"/>
      <c r="AE5" s="3"/>
      <c r="AF5" s="3"/>
      <c r="AG5" s="3"/>
      <c r="AH5" s="3"/>
      <c r="AI5" s="3"/>
      <c r="AJ5" s="3"/>
      <c r="AK5" s="3"/>
      <c r="AL5" s="3"/>
      <c r="AM5" s="3"/>
      <c r="AN5" s="3"/>
      <c r="AO5" s="3"/>
      <c r="AP5" s="3"/>
      <c r="AQ5" s="3"/>
      <c r="AR5" s="3"/>
    </row>
    <row r="6" spans="2:44" ht="18" customHeight="1">
      <c r="B6" s="14"/>
      <c r="C6" s="184" t="s">
        <v>510</v>
      </c>
      <c r="D6" s="184"/>
      <c r="E6" s="184"/>
      <c r="F6" s="184"/>
      <c r="G6" s="184"/>
      <c r="H6" s="165"/>
      <c r="I6" s="165"/>
      <c r="J6" s="165"/>
      <c r="K6" s="165"/>
      <c r="L6" s="165"/>
      <c r="M6" s="12"/>
      <c r="O6" s="36" t="s">
        <v>516</v>
      </c>
      <c r="U6" s="3"/>
      <c r="V6" s="3"/>
      <c r="W6" s="3"/>
      <c r="X6" s="3"/>
      <c r="Y6" s="3"/>
      <c r="Z6" s="3"/>
      <c r="AA6" s="3"/>
      <c r="AB6" s="3"/>
      <c r="AC6" s="3"/>
      <c r="AD6" s="3"/>
      <c r="AE6" s="3"/>
      <c r="AF6" s="3"/>
      <c r="AG6" s="3"/>
      <c r="AH6" s="3"/>
      <c r="AI6" s="3"/>
      <c r="AJ6" s="3"/>
      <c r="AK6" s="3"/>
      <c r="AL6" s="3"/>
      <c r="AM6" s="3"/>
      <c r="AN6" s="3"/>
      <c r="AO6" s="3"/>
      <c r="AP6" s="3"/>
      <c r="AQ6" s="3"/>
      <c r="AR6" s="3"/>
    </row>
    <row r="7" spans="2:15" ht="15">
      <c r="B7" s="4"/>
      <c r="C7" s="185"/>
      <c r="D7" s="185"/>
      <c r="E7" s="185"/>
      <c r="F7" s="185"/>
      <c r="G7" s="185"/>
      <c r="H7" s="185"/>
      <c r="I7" s="185"/>
      <c r="J7" s="185"/>
      <c r="K7" s="185"/>
      <c r="L7" s="185"/>
      <c r="M7" s="4"/>
      <c r="O7" s="36" t="s">
        <v>517</v>
      </c>
    </row>
    <row r="8" spans="2:15" ht="18" customHeight="1">
      <c r="B8" s="4"/>
      <c r="C8" s="195" t="s">
        <v>511</v>
      </c>
      <c r="D8" s="195"/>
      <c r="E8" s="195"/>
      <c r="F8" s="195"/>
      <c r="G8" s="195"/>
      <c r="H8" s="200" t="str">
        <f>'Титульный лист'!E24</f>
        <v>ЗАО ПРЕДПРИЯТИЕ</v>
      </c>
      <c r="I8" s="200"/>
      <c r="J8" s="200"/>
      <c r="K8" s="200"/>
      <c r="L8" s="200"/>
      <c r="M8" s="4"/>
      <c r="O8" s="36" t="s">
        <v>519</v>
      </c>
    </row>
    <row r="9" spans="2:15" ht="15" customHeight="1">
      <c r="B9" s="4"/>
      <c r="C9" s="185"/>
      <c r="D9" s="185"/>
      <c r="E9" s="185"/>
      <c r="F9" s="185"/>
      <c r="G9" s="185"/>
      <c r="H9" s="185"/>
      <c r="I9" s="185" t="s">
        <v>685</v>
      </c>
      <c r="J9" s="185"/>
      <c r="K9" s="185"/>
      <c r="L9" s="185"/>
      <c r="M9" s="4"/>
      <c r="O9" s="36" t="s">
        <v>520</v>
      </c>
    </row>
    <row r="10" spans="2:15" ht="18" customHeight="1">
      <c r="B10" s="4"/>
      <c r="C10" s="195" t="s">
        <v>726</v>
      </c>
      <c r="D10" s="195"/>
      <c r="E10" s="195"/>
      <c r="F10" s="81"/>
      <c r="G10" s="81"/>
      <c r="H10" s="81"/>
      <c r="I10" s="81"/>
      <c r="J10" s="81"/>
      <c r="K10" s="81"/>
      <c r="L10" s="81"/>
      <c r="M10" s="4"/>
      <c r="O10" s="36" t="s">
        <v>518</v>
      </c>
    </row>
    <row r="11" spans="2:15" ht="15" customHeight="1">
      <c r="B11" s="4"/>
      <c r="C11" s="185"/>
      <c r="D11" s="185"/>
      <c r="E11" s="185"/>
      <c r="F11" s="185"/>
      <c r="G11" s="185"/>
      <c r="H11" s="185"/>
      <c r="I11" s="185" t="s">
        <v>685</v>
      </c>
      <c r="J11" s="185"/>
      <c r="K11" s="185"/>
      <c r="L11" s="185"/>
      <c r="M11" s="4"/>
      <c r="O11" s="36" t="s">
        <v>521</v>
      </c>
    </row>
    <row r="12" spans="2:15" s="18" customFormat="1" ht="17.25" customHeight="1">
      <c r="B12" s="17"/>
      <c r="C12" s="196" t="s">
        <v>684</v>
      </c>
      <c r="D12" s="196"/>
      <c r="E12" s="201"/>
      <c r="F12" s="201"/>
      <c r="G12" s="201"/>
      <c r="H12" s="201"/>
      <c r="I12" s="201"/>
      <c r="J12" s="201"/>
      <c r="K12" s="201"/>
      <c r="L12" s="201"/>
      <c r="M12" s="17"/>
      <c r="O12" s="36" t="s">
        <v>522</v>
      </c>
    </row>
    <row r="13" spans="2:15" ht="12.75">
      <c r="B13" s="4"/>
      <c r="C13" s="69"/>
      <c r="D13" s="69"/>
      <c r="E13" s="69"/>
      <c r="F13" s="70"/>
      <c r="G13" s="4"/>
      <c r="H13" s="4"/>
      <c r="I13" s="71"/>
      <c r="J13" s="71"/>
      <c r="K13" s="71"/>
      <c r="L13" s="4"/>
      <c r="M13" s="4"/>
      <c r="O13" s="36" t="s">
        <v>523</v>
      </c>
    </row>
    <row r="14" spans="2:15" s="3" customFormat="1" ht="14.25" customHeight="1">
      <c r="B14" s="14"/>
      <c r="C14" s="189" t="s">
        <v>704</v>
      </c>
      <c r="D14" s="189"/>
      <c r="E14" s="199"/>
      <c r="F14" s="199"/>
      <c r="G14" s="199"/>
      <c r="H14" s="189" t="s">
        <v>705</v>
      </c>
      <c r="I14" s="189"/>
      <c r="J14" s="185"/>
      <c r="K14" s="185"/>
      <c r="L14" s="185"/>
      <c r="M14" s="14"/>
      <c r="O14" s="36" t="s">
        <v>524</v>
      </c>
    </row>
    <row r="15" spans="2:15" s="3" customFormat="1" ht="13.5" customHeight="1">
      <c r="B15" s="4"/>
      <c r="C15" s="189" t="s">
        <v>706</v>
      </c>
      <c r="D15" s="189"/>
      <c r="E15" s="199"/>
      <c r="F15" s="199"/>
      <c r="G15" s="14" t="s">
        <v>730</v>
      </c>
      <c r="H15" s="14"/>
      <c r="I15" s="14"/>
      <c r="J15" s="14"/>
      <c r="K15" s="185"/>
      <c r="L15" s="185"/>
      <c r="M15" s="2"/>
      <c r="O15" s="36" t="s">
        <v>525</v>
      </c>
    </row>
    <row r="16" spans="2:15" s="7" customFormat="1" ht="15">
      <c r="B16" s="4"/>
      <c r="C16" s="184"/>
      <c r="D16" s="184"/>
      <c r="E16" s="183"/>
      <c r="F16" s="183"/>
      <c r="G16" s="184" t="s">
        <v>707</v>
      </c>
      <c r="H16" s="184"/>
      <c r="I16" s="4"/>
      <c r="J16" s="4"/>
      <c r="K16" s="4"/>
      <c r="L16" s="4"/>
      <c r="M16" s="4"/>
      <c r="O16" s="36" t="s">
        <v>526</v>
      </c>
    </row>
    <row r="17" spans="2:15" s="6" customFormat="1" ht="15" customHeight="1">
      <c r="B17" s="4"/>
      <c r="C17" s="184" t="s">
        <v>512</v>
      </c>
      <c r="D17" s="184"/>
      <c r="E17" s="184"/>
      <c r="F17" s="184"/>
      <c r="G17" s="72"/>
      <c r="H17" s="72"/>
      <c r="I17" s="72"/>
      <c r="J17" s="72"/>
      <c r="K17" s="72"/>
      <c r="L17" s="72"/>
      <c r="M17" s="4"/>
      <c r="O17" s="36" t="s">
        <v>527</v>
      </c>
    </row>
    <row r="18" spans="2:15" s="6" customFormat="1" ht="25.5">
      <c r="B18" s="4"/>
      <c r="C18" s="185"/>
      <c r="D18" s="185"/>
      <c r="E18" s="185"/>
      <c r="F18" s="185"/>
      <c r="G18" s="185"/>
      <c r="H18" s="185"/>
      <c r="I18" s="185"/>
      <c r="J18" s="185"/>
      <c r="K18" s="185"/>
      <c r="L18" s="185"/>
      <c r="M18" s="4"/>
      <c r="O18" s="166" t="s">
        <v>528</v>
      </c>
    </row>
    <row r="19" spans="2:15" s="19" customFormat="1" ht="18" customHeight="1">
      <c r="B19" s="17"/>
      <c r="C19" s="74" t="s">
        <v>708</v>
      </c>
      <c r="D19" s="74"/>
      <c r="E19" s="74"/>
      <c r="F19" s="75"/>
      <c r="G19" s="75"/>
      <c r="H19" s="75"/>
      <c r="I19" s="75"/>
      <c r="J19" s="75"/>
      <c r="K19" s="75"/>
      <c r="L19" s="75"/>
      <c r="M19" s="17"/>
      <c r="O19" s="36" t="s">
        <v>529</v>
      </c>
    </row>
    <row r="20" spans="2:15" s="6" customFormat="1" ht="14.25" customHeight="1">
      <c r="B20" s="4"/>
      <c r="C20" s="4"/>
      <c r="D20" s="184" t="s">
        <v>709</v>
      </c>
      <c r="E20" s="184"/>
      <c r="F20" s="184"/>
      <c r="G20" s="184"/>
      <c r="H20" s="76"/>
      <c r="I20" s="77" t="s">
        <v>541</v>
      </c>
      <c r="J20" s="69"/>
      <c r="K20" s="69"/>
      <c r="L20" s="69"/>
      <c r="M20" s="4"/>
      <c r="O20" s="36" t="s">
        <v>530</v>
      </c>
    </row>
    <row r="21" spans="2:15" s="6" customFormat="1" ht="15" customHeight="1">
      <c r="B21" s="4"/>
      <c r="C21" s="14"/>
      <c r="D21" s="184" t="s">
        <v>710</v>
      </c>
      <c r="E21" s="184"/>
      <c r="F21" s="184"/>
      <c r="G21" s="184"/>
      <c r="H21" s="194"/>
      <c r="I21" s="194"/>
      <c r="J21" s="194"/>
      <c r="K21" s="194"/>
      <c r="L21" s="194"/>
      <c r="M21" s="4"/>
      <c r="O21" s="36" t="s">
        <v>531</v>
      </c>
    </row>
    <row r="22" spans="2:15" s="6" customFormat="1" ht="12.75" customHeight="1">
      <c r="B22" s="4"/>
      <c r="C22" s="4"/>
      <c r="D22" s="14" t="s">
        <v>711</v>
      </c>
      <c r="E22" s="14"/>
      <c r="F22" s="14"/>
      <c r="G22" s="4"/>
      <c r="H22" s="76"/>
      <c r="I22" s="77" t="s">
        <v>541</v>
      </c>
      <c r="J22" s="69"/>
      <c r="K22" s="69"/>
      <c r="L22" s="69"/>
      <c r="M22" s="4"/>
      <c r="O22" s="36" t="s">
        <v>532</v>
      </c>
    </row>
    <row r="23" spans="2:15" s="6" customFormat="1" ht="14.25" customHeight="1">
      <c r="B23" s="4"/>
      <c r="C23" s="4"/>
      <c r="D23" s="184" t="s">
        <v>712</v>
      </c>
      <c r="E23" s="184"/>
      <c r="F23" s="184"/>
      <c r="G23" s="184"/>
      <c r="H23" s="76"/>
      <c r="I23" s="77" t="s">
        <v>541</v>
      </c>
      <c r="J23" s="69"/>
      <c r="K23" s="69"/>
      <c r="L23" s="69"/>
      <c r="M23" s="4"/>
      <c r="O23" s="36" t="s">
        <v>533</v>
      </c>
    </row>
    <row r="24" spans="2:15" s="6" customFormat="1" ht="14.25" customHeight="1">
      <c r="B24" s="4"/>
      <c r="C24" s="4"/>
      <c r="D24" s="184" t="s">
        <v>713</v>
      </c>
      <c r="E24" s="184"/>
      <c r="F24" s="184"/>
      <c r="G24" s="184"/>
      <c r="H24" s="78"/>
      <c r="I24" s="77" t="s">
        <v>541</v>
      </c>
      <c r="J24" s="69"/>
      <c r="K24" s="69"/>
      <c r="L24" s="69"/>
      <c r="M24" s="4"/>
      <c r="O24" s="36"/>
    </row>
    <row r="25" spans="2:15" s="6" customFormat="1" ht="15" customHeight="1">
      <c r="B25" s="4"/>
      <c r="C25" s="198" t="s">
        <v>513</v>
      </c>
      <c r="D25" s="198"/>
      <c r="E25" s="198"/>
      <c r="F25" s="198"/>
      <c r="G25" s="198"/>
      <c r="H25" s="198"/>
      <c r="I25" s="198"/>
      <c r="J25" s="198"/>
      <c r="K25" s="198"/>
      <c r="L25" s="198"/>
      <c r="M25" s="4"/>
      <c r="O25" s="36"/>
    </row>
    <row r="26" spans="2:15" s="16" customFormat="1" ht="15">
      <c r="B26" s="15"/>
      <c r="C26" s="185"/>
      <c r="D26" s="185"/>
      <c r="E26" s="185"/>
      <c r="F26" s="185"/>
      <c r="G26" s="185"/>
      <c r="H26" s="185"/>
      <c r="I26" s="185"/>
      <c r="J26" s="185"/>
      <c r="K26" s="185"/>
      <c r="L26" s="185"/>
      <c r="M26" s="15"/>
      <c r="O26" s="36"/>
    </row>
    <row r="27" spans="2:15" s="16" customFormat="1" ht="15">
      <c r="B27" s="15"/>
      <c r="C27" s="185"/>
      <c r="D27" s="185"/>
      <c r="E27" s="185"/>
      <c r="F27" s="185"/>
      <c r="G27" s="185"/>
      <c r="H27" s="185"/>
      <c r="I27" s="185"/>
      <c r="J27" s="185"/>
      <c r="K27" s="185"/>
      <c r="L27" s="185"/>
      <c r="M27" s="15"/>
      <c r="O27" s="36"/>
    </row>
    <row r="28" spans="2:15" s="18" customFormat="1" ht="17.25" customHeight="1">
      <c r="B28" s="17"/>
      <c r="C28" s="196" t="s">
        <v>714</v>
      </c>
      <c r="D28" s="196"/>
      <c r="E28" s="79"/>
      <c r="F28" s="75"/>
      <c r="G28" s="75"/>
      <c r="H28" s="196" t="s">
        <v>714</v>
      </c>
      <c r="I28" s="196"/>
      <c r="J28" s="79"/>
      <c r="K28" s="75"/>
      <c r="L28" s="17"/>
      <c r="M28" s="17"/>
      <c r="O28" s="36"/>
    </row>
    <row r="29" spans="2:15" ht="14.25">
      <c r="B29" s="4"/>
      <c r="C29" s="184" t="s">
        <v>715</v>
      </c>
      <c r="D29" s="184"/>
      <c r="E29" s="4"/>
      <c r="F29" s="4"/>
      <c r="G29" s="4"/>
      <c r="H29" s="184" t="s">
        <v>716</v>
      </c>
      <c r="I29" s="184"/>
      <c r="J29" s="4"/>
      <c r="K29" s="4"/>
      <c r="L29" s="4"/>
      <c r="M29" s="4"/>
      <c r="O29" s="36"/>
    </row>
    <row r="30" spans="2:15" ht="15">
      <c r="B30" s="4"/>
      <c r="C30" s="14" t="s">
        <v>717</v>
      </c>
      <c r="D30" s="72"/>
      <c r="E30" s="15" t="s">
        <v>729</v>
      </c>
      <c r="F30" s="15"/>
      <c r="G30" s="15"/>
      <c r="H30" s="14" t="s">
        <v>717</v>
      </c>
      <c r="I30" s="72"/>
      <c r="J30" s="15" t="s">
        <v>729</v>
      </c>
      <c r="K30" s="15"/>
      <c r="L30" s="4"/>
      <c r="M30" s="4"/>
      <c r="O30" s="36"/>
    </row>
    <row r="31" spans="2:15" ht="15">
      <c r="B31" s="4"/>
      <c r="C31" s="184" t="s">
        <v>718</v>
      </c>
      <c r="D31" s="184"/>
      <c r="E31" s="184"/>
      <c r="F31" s="185"/>
      <c r="G31" s="185"/>
      <c r="H31" s="73" t="s">
        <v>540</v>
      </c>
      <c r="I31" s="4"/>
      <c r="J31" s="4"/>
      <c r="K31" s="4"/>
      <c r="L31" s="4"/>
      <c r="M31" s="4"/>
      <c r="O31" s="36"/>
    </row>
    <row r="32" spans="2:15" s="6" customFormat="1" ht="17.25" customHeight="1">
      <c r="B32" s="4"/>
      <c r="C32" s="196" t="s">
        <v>694</v>
      </c>
      <c r="D32" s="196"/>
      <c r="E32" s="185"/>
      <c r="F32" s="185"/>
      <c r="G32" s="185"/>
      <c r="H32" s="185"/>
      <c r="I32" s="185"/>
      <c r="J32" s="185"/>
      <c r="K32" s="185"/>
      <c r="L32" s="185"/>
      <c r="M32" s="4"/>
      <c r="O32" s="36"/>
    </row>
    <row r="33" spans="2:15" s="6" customFormat="1" ht="14.25" customHeight="1">
      <c r="B33" s="4"/>
      <c r="C33" s="184" t="s">
        <v>514</v>
      </c>
      <c r="D33" s="184"/>
      <c r="E33" s="184"/>
      <c r="F33" s="183"/>
      <c r="G33" s="183"/>
      <c r="H33" s="183"/>
      <c r="I33" s="183"/>
      <c r="J33" s="183"/>
      <c r="K33" s="183"/>
      <c r="L33" s="183"/>
      <c r="M33" s="4"/>
      <c r="O33" s="36"/>
    </row>
    <row r="34" spans="2:15" s="6" customFormat="1" ht="14.25" customHeight="1">
      <c r="B34" s="4"/>
      <c r="C34" s="184" t="s">
        <v>719</v>
      </c>
      <c r="D34" s="184"/>
      <c r="E34" s="185"/>
      <c r="F34" s="185"/>
      <c r="G34" s="185"/>
      <c r="H34" s="185"/>
      <c r="I34" s="185"/>
      <c r="J34" s="185"/>
      <c r="K34" s="185"/>
      <c r="L34" s="185"/>
      <c r="M34" s="4"/>
      <c r="O34" s="36"/>
    </row>
    <row r="35" spans="2:15" s="6" customFormat="1" ht="14.25" customHeight="1">
      <c r="B35" s="4"/>
      <c r="C35" s="184" t="s">
        <v>514</v>
      </c>
      <c r="D35" s="184"/>
      <c r="E35" s="184"/>
      <c r="F35" s="185"/>
      <c r="G35" s="185"/>
      <c r="H35" s="185"/>
      <c r="I35" s="185"/>
      <c r="J35" s="185"/>
      <c r="K35" s="185"/>
      <c r="L35" s="185"/>
      <c r="M35" s="4"/>
      <c r="O35" s="97"/>
    </row>
    <row r="36" spans="2:15" s="6" customFormat="1" ht="16.5" customHeight="1">
      <c r="B36" s="4"/>
      <c r="C36" s="196" t="s">
        <v>720</v>
      </c>
      <c r="D36" s="196"/>
      <c r="E36" s="14"/>
      <c r="F36" s="15"/>
      <c r="G36" s="15"/>
      <c r="H36" s="15"/>
      <c r="I36" s="15"/>
      <c r="J36" s="15"/>
      <c r="K36" s="15"/>
      <c r="L36" s="15"/>
      <c r="M36" s="4"/>
      <c r="O36" s="97"/>
    </row>
    <row r="37" spans="2:15" s="6" customFormat="1" ht="15">
      <c r="B37" s="4"/>
      <c r="C37" s="4"/>
      <c r="D37" s="14" t="s">
        <v>721</v>
      </c>
      <c r="E37" s="185"/>
      <c r="F37" s="185"/>
      <c r="G37" s="185"/>
      <c r="H37" s="80"/>
      <c r="I37" s="77"/>
      <c r="J37" s="69"/>
      <c r="K37" s="69"/>
      <c r="L37" s="69"/>
      <c r="M37" s="4"/>
      <c r="O37" s="97"/>
    </row>
    <row r="38" spans="2:15" s="6" customFormat="1" ht="15">
      <c r="B38" s="4"/>
      <c r="C38" s="14"/>
      <c r="D38" s="14" t="s">
        <v>722</v>
      </c>
      <c r="E38" s="183"/>
      <c r="F38" s="183"/>
      <c r="G38" s="183"/>
      <c r="H38" s="194"/>
      <c r="I38" s="194"/>
      <c r="J38" s="194"/>
      <c r="K38" s="194"/>
      <c r="L38" s="194"/>
      <c r="M38" s="4"/>
      <c r="O38" s="97"/>
    </row>
    <row r="39" spans="2:15" s="6" customFormat="1" ht="15">
      <c r="B39" s="4"/>
      <c r="C39" s="4"/>
      <c r="D39" s="14" t="s">
        <v>723</v>
      </c>
      <c r="E39" s="197"/>
      <c r="F39" s="197"/>
      <c r="G39" s="197"/>
      <c r="H39" s="80"/>
      <c r="I39" s="77"/>
      <c r="J39" s="69"/>
      <c r="K39" s="69"/>
      <c r="L39" s="69"/>
      <c r="M39" s="4"/>
      <c r="O39" s="97"/>
    </row>
    <row r="40" spans="2:15" s="18" customFormat="1" ht="21" customHeight="1">
      <c r="B40" s="17"/>
      <c r="C40" s="196" t="s">
        <v>724</v>
      </c>
      <c r="D40" s="196"/>
      <c r="E40" s="79"/>
      <c r="F40" s="75"/>
      <c r="G40" s="75"/>
      <c r="H40" s="196" t="s">
        <v>728</v>
      </c>
      <c r="I40" s="196"/>
      <c r="J40" s="196"/>
      <c r="K40" s="75"/>
      <c r="L40" s="17"/>
      <c r="M40" s="17"/>
      <c r="O40" s="97"/>
    </row>
    <row r="41" spans="2:13" ht="15">
      <c r="B41" s="4"/>
      <c r="C41" s="184" t="s">
        <v>725</v>
      </c>
      <c r="D41" s="184"/>
      <c r="E41" s="185"/>
      <c r="F41" s="185"/>
      <c r="G41" s="185"/>
      <c r="H41" s="14" t="s">
        <v>727</v>
      </c>
      <c r="I41" s="14"/>
      <c r="J41" s="4"/>
      <c r="K41" s="185"/>
      <c r="L41" s="185"/>
      <c r="M41" s="4"/>
    </row>
    <row r="42" spans="2:15" s="6" customFormat="1" ht="15">
      <c r="B42" s="4"/>
      <c r="C42" s="14"/>
      <c r="D42" s="14"/>
      <c r="E42" s="194"/>
      <c r="F42" s="194"/>
      <c r="G42" s="194"/>
      <c r="H42" s="194"/>
      <c r="I42" s="194"/>
      <c r="J42" s="194"/>
      <c r="K42" s="194"/>
      <c r="L42" s="194"/>
      <c r="M42" s="4"/>
      <c r="O42" s="97"/>
    </row>
    <row r="43" spans="2:15" s="6" customFormat="1" ht="15">
      <c r="B43" s="4"/>
      <c r="C43" s="4"/>
      <c r="D43" s="14"/>
      <c r="E43" s="194"/>
      <c r="F43" s="194"/>
      <c r="G43" s="194"/>
      <c r="H43" s="80"/>
      <c r="I43" s="77"/>
      <c r="J43" s="69"/>
      <c r="K43" s="69"/>
      <c r="L43" s="69"/>
      <c r="M43" s="4"/>
      <c r="O43" s="97"/>
    </row>
    <row r="44" spans="2:15" s="6" customFormat="1" ht="14.25" customHeight="1">
      <c r="B44" s="4"/>
      <c r="C44" s="184"/>
      <c r="D44" s="184"/>
      <c r="E44" s="194"/>
      <c r="F44" s="194"/>
      <c r="G44" s="194"/>
      <c r="H44" s="80"/>
      <c r="I44" s="77"/>
      <c r="J44" s="69"/>
      <c r="K44" s="69"/>
      <c r="L44" s="69"/>
      <c r="M44" s="4"/>
      <c r="O44" s="97"/>
    </row>
    <row r="45" spans="2:15" s="6" customFormat="1" ht="14.25" customHeight="1">
      <c r="B45" s="4"/>
      <c r="C45" s="184"/>
      <c r="D45" s="184"/>
      <c r="E45" s="194"/>
      <c r="F45" s="194"/>
      <c r="G45" s="194"/>
      <c r="H45" s="80"/>
      <c r="I45" s="77"/>
      <c r="J45" s="69"/>
      <c r="K45" s="69"/>
      <c r="L45" s="69"/>
      <c r="M45" s="4"/>
      <c r="O45" s="97"/>
    </row>
    <row r="46" spans="3:12" ht="12" customHeight="1">
      <c r="C46" s="6"/>
      <c r="D46" s="6"/>
      <c r="E46" s="6"/>
      <c r="F46" s="6"/>
      <c r="G46" s="6"/>
      <c r="H46" s="6"/>
      <c r="I46" s="6"/>
      <c r="J46" s="6"/>
      <c r="K46" s="6"/>
      <c r="L46" s="6"/>
    </row>
  </sheetData>
  <sheetProtection/>
  <mergeCells count="64">
    <mergeCell ref="C6:G6"/>
    <mergeCell ref="B1:L1"/>
    <mergeCell ref="C3:L3"/>
    <mergeCell ref="B4:L4"/>
    <mergeCell ref="D5:L5"/>
    <mergeCell ref="C7:L7"/>
    <mergeCell ref="C8:G8"/>
    <mergeCell ref="H8:L8"/>
    <mergeCell ref="C9:L9"/>
    <mergeCell ref="C12:D12"/>
    <mergeCell ref="E12:L12"/>
    <mergeCell ref="E14:G14"/>
    <mergeCell ref="H14:I14"/>
    <mergeCell ref="J14:L14"/>
    <mergeCell ref="C16:D16"/>
    <mergeCell ref="E16:F16"/>
    <mergeCell ref="G16:H16"/>
    <mergeCell ref="C15:D15"/>
    <mergeCell ref="E15:F15"/>
    <mergeCell ref="K15:L15"/>
    <mergeCell ref="C14:D14"/>
    <mergeCell ref="C29:D29"/>
    <mergeCell ref="H29:I29"/>
    <mergeCell ref="D20:G20"/>
    <mergeCell ref="D21:G21"/>
    <mergeCell ref="H21:L21"/>
    <mergeCell ref="D23:G23"/>
    <mergeCell ref="D24:G24"/>
    <mergeCell ref="C25:L25"/>
    <mergeCell ref="C26:L26"/>
    <mergeCell ref="C27:L27"/>
    <mergeCell ref="C28:D28"/>
    <mergeCell ref="H28:I28"/>
    <mergeCell ref="C18:L18"/>
    <mergeCell ref="C17:F17"/>
    <mergeCell ref="C36:D36"/>
    <mergeCell ref="E37:G37"/>
    <mergeCell ref="E38:G38"/>
    <mergeCell ref="C31:E31"/>
    <mergeCell ref="F31:G31"/>
    <mergeCell ref="C32:D32"/>
    <mergeCell ref="E32:L32"/>
    <mergeCell ref="C33:E33"/>
    <mergeCell ref="F33:L33"/>
    <mergeCell ref="C34:D34"/>
    <mergeCell ref="E34:L34"/>
    <mergeCell ref="C35:E35"/>
    <mergeCell ref="F35:L35"/>
    <mergeCell ref="H38:L38"/>
    <mergeCell ref="C40:D40"/>
    <mergeCell ref="H40:J40"/>
    <mergeCell ref="C41:D41"/>
    <mergeCell ref="E41:G41"/>
    <mergeCell ref="E39:G39"/>
    <mergeCell ref="C45:D45"/>
    <mergeCell ref="E45:G45"/>
    <mergeCell ref="C11:L11"/>
    <mergeCell ref="C10:E10"/>
    <mergeCell ref="K41:L41"/>
    <mergeCell ref="E42:G42"/>
    <mergeCell ref="H42:L42"/>
    <mergeCell ref="E43:G43"/>
    <mergeCell ref="C44:D44"/>
    <mergeCell ref="E44:G44"/>
  </mergeCells>
  <hyperlinks>
    <hyperlink ref="O5" location="'Титульный лист'!A1" display="Титульный лист"/>
    <hyperlink ref="O6" location="'сведения о разработчике'!A1" display="Сведения о разработчике бизнес-плана"/>
    <hyperlink ref="O8" location="'Доведенные показатели'!A1" display="Т.1 Доведенные показатели развития коммерческой организации на очередной год"/>
    <hyperlink ref="O7" location="'паспорт организации'!A1" display="Паспорт организации"/>
    <hyperlink ref="O9" location="'Перечень мероприятий'!A1" display="Т.2 Перечень мероприятий, направленных на достижение основных показателей развития коммерческой организации на очередной год"/>
    <hyperlink ref="O10" location="'Показатели развития на год'!A1" display="т.3 Основные показатели развития коммерческой организации на очередной год"/>
    <hyperlink ref="O11" location="Цены!A1" display="т.4 Прогнозируемые цены на продукцию"/>
    <hyperlink ref="O12" location="'Программа производства'!A1" display="т.5 Программа производства продукции"/>
    <hyperlink ref="O13" location="'Программа реализации'!A1" display="т.6 Программа реализации продукции"/>
    <hyperlink ref="O14" location="'Расчет материальных затрат'!A1" display="т.7 Расчет материальных затрат"/>
    <hyperlink ref="O15" location="'Расчет трудовых ресурсов'!A1" display="т.8 Расчет потребности в трудовых ресурсах и расходов на оплату труда работников"/>
    <hyperlink ref="O16" location="амортизация!A1" display="т.9 Расчет амортизационных отчислений"/>
    <hyperlink ref="O17" location="'затраты на реализацию'!A1" display="т.10 Расчет затрат на реализацию продукции"/>
    <hyperlink ref="O18" location="'Расчет прибыли'!A1" display="'Расчет прибыли'!A1"/>
    <hyperlink ref="O19" location="'Расчет потока денежных средств'!A1" display="т.12 Расчет потока денежных средств по организации"/>
    <hyperlink ref="O20" location="'Проектно-балансовая ведомость'!A1" display="т.13 Проектно-балансовая ведомость по организации"/>
    <hyperlink ref="O21" location="'Инвестиции и финансирование'!A1" display="т.14 Инвестиции в основной капитал и источники финансирования"/>
    <hyperlink ref="O22" location="'Перечень инв. проектов'!A1" display="т.15 Перечень инвестиционных проектов и источники их финансирования"/>
    <hyperlink ref="O23" location="'Кредиторская задолженность'!A1" display="т.16 Просроченная кредиторская задолженность, подлежащая реструктуризации в очередном году"/>
    <hyperlink ref="O3" location="РЕКОМЕНДАЦИИ!A1" display="РЕКОМЕНДАЦИИ по разработке бизнес-планов развития коммерческих организаций на год "/>
  </hyperlinks>
  <printOptions/>
  <pageMargins left="0.7" right="0.7" top="0.75" bottom="0.75" header="0.3" footer="0.3"/>
  <pageSetup horizontalDpi="600" verticalDpi="600" orientation="portrait" paperSize="9" scale="86" r:id="rId1"/>
  <headerFooter>
    <oddFooter>&amp;L&amp;"Tahoma,обычный"&amp;6© ИПС ЭКСПЕРТ&amp;C&amp;"Tahoma,обычный"&amp;6(017) 354 78 92, 354 78 76&amp;R&amp;"Tahoma,обычный"&amp;6www.expert.by</oddFooter>
  </headerFooter>
  <colBreaks count="1" manualBreakCount="1">
    <brk id="13" min="1" max="45" man="1"/>
  </colBreaks>
</worksheet>
</file>

<file path=xl/worksheets/sheet4.xml><?xml version="1.0" encoding="utf-8"?>
<worksheet xmlns="http://schemas.openxmlformats.org/spreadsheetml/2006/main" xmlns:r="http://schemas.openxmlformats.org/officeDocument/2006/relationships">
  <sheetPr>
    <tabColor theme="8" tint="0.7999799847602844"/>
  </sheetPr>
  <dimension ref="A1:AL51"/>
  <sheetViews>
    <sheetView workbookViewId="0" topLeftCell="A1">
      <selection activeCell="A1" sqref="A1"/>
    </sheetView>
  </sheetViews>
  <sheetFormatPr defaultColWidth="2.75390625" defaultRowHeight="12" customHeight="1"/>
  <cols>
    <col min="1" max="1" width="2.75390625" style="1" customWidth="1"/>
    <col min="2" max="2" width="3.25390625" style="1" customWidth="1"/>
    <col min="3" max="3" width="6.625" style="5" bestFit="1" customWidth="1"/>
    <col min="4" max="4" width="52.25390625" style="22" customWidth="1"/>
    <col min="5" max="5" width="12.25390625" style="1" bestFit="1" customWidth="1"/>
    <col min="6" max="6" width="12.00390625" style="1" customWidth="1"/>
    <col min="7" max="7" width="3.00390625" style="1" customWidth="1"/>
    <col min="8" max="8" width="3.25390625" style="1" bestFit="1" customWidth="1"/>
    <col min="9" max="9" width="108.375" style="97" bestFit="1" customWidth="1"/>
    <col min="10" max="10" width="7.125" style="1" bestFit="1" customWidth="1"/>
    <col min="11" max="13" width="6.625" style="1" bestFit="1" customWidth="1"/>
    <col min="14" max="15" width="2.75390625" style="1" customWidth="1"/>
    <col min="16" max="16" width="7.125" style="1" customWidth="1"/>
    <col min="17" max="19" width="2.75390625" style="1" customWidth="1"/>
    <col min="20" max="20" width="9.875" style="1" customWidth="1"/>
    <col min="21" max="16384" width="2.75390625" style="1" customWidth="1"/>
  </cols>
  <sheetData>
    <row r="1" spans="3:4" ht="15" customHeight="1" thickBot="1">
      <c r="C1" s="1"/>
      <c r="D1" s="38" t="s">
        <v>565</v>
      </c>
    </row>
    <row r="2" spans="2:38" ht="12.75">
      <c r="B2" s="104"/>
      <c r="C2" s="105"/>
      <c r="D2" s="106"/>
      <c r="E2" s="107"/>
      <c r="F2" s="107"/>
      <c r="G2" s="108"/>
      <c r="O2" s="3"/>
      <c r="P2" s="3"/>
      <c r="Q2" s="3"/>
      <c r="R2" s="3"/>
      <c r="S2" s="3"/>
      <c r="T2" s="3"/>
      <c r="U2" s="3"/>
      <c r="V2" s="3"/>
      <c r="W2" s="3"/>
      <c r="X2" s="3"/>
      <c r="Y2" s="3"/>
      <c r="Z2" s="3"/>
      <c r="AA2" s="3"/>
      <c r="AB2" s="3"/>
      <c r="AC2" s="3"/>
      <c r="AD2" s="3"/>
      <c r="AE2" s="3"/>
      <c r="AF2" s="3"/>
      <c r="AG2" s="3"/>
      <c r="AH2" s="3"/>
      <c r="AI2" s="3"/>
      <c r="AJ2" s="3"/>
      <c r="AK2" s="3"/>
      <c r="AL2" s="3"/>
    </row>
    <row r="3" spans="2:38" ht="12.75">
      <c r="B3" s="109"/>
      <c r="C3" s="202" t="s">
        <v>762</v>
      </c>
      <c r="D3" s="202"/>
      <c r="E3" s="202"/>
      <c r="F3" s="202"/>
      <c r="G3" s="110"/>
      <c r="I3" s="36" t="s">
        <v>534</v>
      </c>
      <c r="O3" s="3"/>
      <c r="P3" s="3"/>
      <c r="Q3" s="3"/>
      <c r="R3" s="3"/>
      <c r="S3" s="3"/>
      <c r="T3" s="3"/>
      <c r="U3" s="3"/>
      <c r="V3" s="3"/>
      <c r="W3" s="3"/>
      <c r="X3" s="3"/>
      <c r="Y3" s="3"/>
      <c r="Z3" s="3"/>
      <c r="AA3" s="3"/>
      <c r="AB3" s="3"/>
      <c r="AC3" s="3"/>
      <c r="AD3" s="3"/>
      <c r="AE3" s="3"/>
      <c r="AF3" s="3"/>
      <c r="AG3" s="3"/>
      <c r="AH3" s="3"/>
      <c r="AI3" s="3"/>
      <c r="AJ3" s="3"/>
      <c r="AK3" s="3"/>
      <c r="AL3" s="3"/>
    </row>
    <row r="4" spans="2:38" ht="34.5" customHeight="1">
      <c r="B4" s="111"/>
      <c r="C4" s="204" t="s">
        <v>763</v>
      </c>
      <c r="D4" s="204"/>
      <c r="E4" s="204"/>
      <c r="F4" s="204"/>
      <c r="G4" s="112"/>
      <c r="O4" s="3"/>
      <c r="P4" s="3"/>
      <c r="Q4" s="3"/>
      <c r="R4" s="3"/>
      <c r="S4" s="3"/>
      <c r="T4" s="3"/>
      <c r="U4" s="3"/>
      <c r="V4" s="3"/>
      <c r="W4" s="3"/>
      <c r="X4" s="3"/>
      <c r="Y4" s="3"/>
      <c r="Z4" s="3"/>
      <c r="AA4" s="3"/>
      <c r="AB4" s="3"/>
      <c r="AC4" s="3"/>
      <c r="AD4" s="3"/>
      <c r="AE4" s="3"/>
      <c r="AF4" s="3"/>
      <c r="AG4" s="3"/>
      <c r="AH4" s="3"/>
      <c r="AI4" s="3"/>
      <c r="AJ4" s="3"/>
      <c r="AK4" s="3"/>
      <c r="AL4" s="3"/>
    </row>
    <row r="5" spans="2:38" ht="11.25" customHeight="1">
      <c r="B5" s="113"/>
      <c r="C5" s="12"/>
      <c r="D5" s="21"/>
      <c r="E5" s="15"/>
      <c r="F5" s="15"/>
      <c r="G5" s="112"/>
      <c r="I5" s="36" t="s">
        <v>515</v>
      </c>
      <c r="O5" s="3"/>
      <c r="P5" s="3"/>
      <c r="Q5" s="3"/>
      <c r="R5" s="3"/>
      <c r="S5" s="3"/>
      <c r="T5" s="3"/>
      <c r="U5" s="3"/>
      <c r="V5" s="3"/>
      <c r="W5" s="3"/>
      <c r="X5" s="3"/>
      <c r="Y5" s="3"/>
      <c r="Z5" s="3"/>
      <c r="AA5" s="3"/>
      <c r="AB5" s="3"/>
      <c r="AC5" s="3"/>
      <c r="AD5" s="3"/>
      <c r="AE5" s="3"/>
      <c r="AF5" s="3"/>
      <c r="AG5" s="3"/>
      <c r="AH5" s="3"/>
      <c r="AI5" s="3"/>
      <c r="AJ5" s="3"/>
      <c r="AK5" s="3"/>
      <c r="AL5" s="3"/>
    </row>
    <row r="6" spans="2:38" ht="28.5" customHeight="1">
      <c r="B6" s="114"/>
      <c r="C6" s="95" t="s">
        <v>542</v>
      </c>
      <c r="D6" s="93" t="s">
        <v>566</v>
      </c>
      <c r="E6" s="94" t="s">
        <v>539</v>
      </c>
      <c r="F6" s="94" t="s">
        <v>761</v>
      </c>
      <c r="G6" s="112"/>
      <c r="I6" s="36" t="s">
        <v>516</v>
      </c>
      <c r="O6" s="3"/>
      <c r="P6" s="3"/>
      <c r="Q6" s="3"/>
      <c r="R6" s="3"/>
      <c r="S6" s="3"/>
      <c r="T6" s="3"/>
      <c r="U6" s="3"/>
      <c r="V6" s="3"/>
      <c r="W6" s="3"/>
      <c r="X6" s="3"/>
      <c r="Y6" s="3"/>
      <c r="Z6" s="3"/>
      <c r="AA6" s="3"/>
      <c r="AB6" s="3"/>
      <c r="AC6" s="3"/>
      <c r="AD6" s="3"/>
      <c r="AE6" s="3"/>
      <c r="AF6" s="3"/>
      <c r="AG6" s="3"/>
      <c r="AH6" s="3"/>
      <c r="AI6" s="3"/>
      <c r="AJ6" s="3"/>
      <c r="AK6" s="3"/>
      <c r="AL6" s="3"/>
    </row>
    <row r="7" spans="2:13" ht="12.75" customHeight="1">
      <c r="B7" s="115"/>
      <c r="C7" s="24">
        <v>1</v>
      </c>
      <c r="D7" s="30" t="s">
        <v>594</v>
      </c>
      <c r="E7" s="27" t="s">
        <v>36</v>
      </c>
      <c r="F7" s="25">
        <f>'Программа производства'!I13</f>
        <v>3040.2</v>
      </c>
      <c r="G7" s="110"/>
      <c r="I7" s="36" t="s">
        <v>517</v>
      </c>
      <c r="J7" s="34"/>
      <c r="K7" s="34"/>
      <c r="L7" s="34"/>
      <c r="M7" s="34"/>
    </row>
    <row r="8" spans="2:19" ht="12.75">
      <c r="B8" s="115"/>
      <c r="C8" s="24" t="s">
        <v>549</v>
      </c>
      <c r="D8" s="30" t="s">
        <v>765</v>
      </c>
      <c r="E8" s="27" t="s">
        <v>541</v>
      </c>
      <c r="F8" s="43">
        <f>'Программа производства'!I24</f>
        <v>1.3378217821782177</v>
      </c>
      <c r="G8" s="110"/>
      <c r="H8" s="34"/>
      <c r="I8" s="36" t="s">
        <v>519</v>
      </c>
      <c r="J8" s="34"/>
      <c r="K8" s="34"/>
      <c r="L8" s="34"/>
      <c r="M8" s="34"/>
      <c r="N8" s="34"/>
      <c r="O8" s="34"/>
      <c r="P8" s="34"/>
      <c r="Q8" s="34"/>
      <c r="R8" s="34"/>
      <c r="S8" s="34"/>
    </row>
    <row r="9" spans="2:13" s="18" customFormat="1" ht="38.25">
      <c r="B9" s="116"/>
      <c r="C9" s="24" t="s">
        <v>550</v>
      </c>
      <c r="D9" s="30" t="s">
        <v>766</v>
      </c>
      <c r="E9" s="27"/>
      <c r="F9" s="152">
        <f>'Программа производства'!I25</f>
        <v>0.0014137835047401852</v>
      </c>
      <c r="G9" s="117"/>
      <c r="H9" s="34"/>
      <c r="I9" s="36" t="s">
        <v>520</v>
      </c>
      <c r="J9" s="34"/>
      <c r="K9" s="34"/>
      <c r="L9" s="34"/>
      <c r="M9" s="34"/>
    </row>
    <row r="10" spans="2:13" ht="25.5">
      <c r="B10" s="115"/>
      <c r="C10" s="24" t="s">
        <v>551</v>
      </c>
      <c r="D10" s="30" t="s">
        <v>767</v>
      </c>
      <c r="E10" s="27" t="s">
        <v>541</v>
      </c>
      <c r="F10" s="43">
        <f>'Программа производства'!I28</f>
        <v>0.56</v>
      </c>
      <c r="G10" s="110"/>
      <c r="H10" s="34"/>
      <c r="I10" s="36" t="s">
        <v>518</v>
      </c>
      <c r="J10" s="34"/>
      <c r="K10" s="34"/>
      <c r="L10" s="34"/>
      <c r="M10" s="34"/>
    </row>
    <row r="11" spans="2:13" s="3" customFormat="1" ht="25.5">
      <c r="B11" s="114"/>
      <c r="C11" s="24" t="s">
        <v>552</v>
      </c>
      <c r="D11" s="30" t="s">
        <v>768</v>
      </c>
      <c r="E11" s="27" t="s">
        <v>541</v>
      </c>
      <c r="F11" s="43">
        <f>'Программа производства'!I27</f>
        <v>0.55</v>
      </c>
      <c r="G11" s="118"/>
      <c r="H11" s="34"/>
      <c r="I11" s="36" t="s">
        <v>521</v>
      </c>
      <c r="J11" s="34"/>
      <c r="K11" s="34"/>
      <c r="L11" s="34"/>
      <c r="M11" s="34"/>
    </row>
    <row r="12" spans="2:13" s="3" customFormat="1" ht="38.25">
      <c r="B12" s="115"/>
      <c r="C12" s="24" t="s">
        <v>553</v>
      </c>
      <c r="D12" s="30" t="s">
        <v>769</v>
      </c>
      <c r="E12" s="27" t="s">
        <v>36</v>
      </c>
      <c r="F12" s="25">
        <f>'Программа реализации'!I20</f>
        <v>3040.2</v>
      </c>
      <c r="G12" s="119"/>
      <c r="H12" s="34"/>
      <c r="I12" s="36" t="s">
        <v>522</v>
      </c>
      <c r="J12" s="34"/>
      <c r="K12" s="34"/>
      <c r="L12" s="34"/>
      <c r="M12" s="34"/>
    </row>
    <row r="13" spans="2:13" s="7" customFormat="1" ht="12.75">
      <c r="B13" s="115"/>
      <c r="C13" s="24" t="s">
        <v>554</v>
      </c>
      <c r="D13" s="30" t="s">
        <v>770</v>
      </c>
      <c r="E13" s="27" t="s">
        <v>541</v>
      </c>
      <c r="F13" s="43">
        <f>'Программа реализации'!I20/'Программа реализации'!G20</f>
        <v>1.3378217821782177</v>
      </c>
      <c r="G13" s="110"/>
      <c r="H13" s="34"/>
      <c r="I13" s="36" t="s">
        <v>523</v>
      </c>
      <c r="J13" s="34"/>
      <c r="K13" s="34"/>
      <c r="L13" s="34"/>
      <c r="M13" s="34"/>
    </row>
    <row r="14" spans="2:13" s="6" customFormat="1" ht="12.75">
      <c r="B14" s="115"/>
      <c r="C14" s="24" t="s">
        <v>555</v>
      </c>
      <c r="D14" s="30" t="s">
        <v>771</v>
      </c>
      <c r="E14" s="27" t="s">
        <v>36</v>
      </c>
      <c r="F14" s="25">
        <f>'Программа производства'!I16+'Программа производства'!I19+'Программа производства'!I23</f>
        <v>616.2</v>
      </c>
      <c r="G14" s="110"/>
      <c r="H14" s="34"/>
      <c r="I14" s="36" t="s">
        <v>524</v>
      </c>
      <c r="J14" s="34"/>
      <c r="K14" s="34"/>
      <c r="L14" s="34"/>
      <c r="M14" s="34"/>
    </row>
    <row r="15" spans="2:13" s="6" customFormat="1" ht="25.5">
      <c r="B15" s="115"/>
      <c r="C15" s="24" t="s">
        <v>556</v>
      </c>
      <c r="D15" s="30" t="s">
        <v>772</v>
      </c>
      <c r="E15" s="27" t="s">
        <v>541</v>
      </c>
      <c r="F15" s="43">
        <f>'Программа реализации'!I25</f>
        <v>0.2026840339451352</v>
      </c>
      <c r="G15" s="110"/>
      <c r="H15" s="34"/>
      <c r="I15" s="36" t="s">
        <v>525</v>
      </c>
      <c r="J15" s="34"/>
      <c r="K15" s="34"/>
      <c r="L15" s="34"/>
      <c r="M15" s="34"/>
    </row>
    <row r="16" spans="2:14" s="19" customFormat="1" ht="12.75">
      <c r="B16" s="116"/>
      <c r="C16" s="24" t="s">
        <v>568</v>
      </c>
      <c r="D16" s="30" t="s">
        <v>773</v>
      </c>
      <c r="E16" s="27" t="s">
        <v>36</v>
      </c>
      <c r="F16" s="40">
        <v>50</v>
      </c>
      <c r="G16" s="117"/>
      <c r="H16" s="34"/>
      <c r="I16" s="36" t="s">
        <v>526</v>
      </c>
      <c r="J16" s="34"/>
      <c r="K16" s="34"/>
      <c r="L16" s="34"/>
      <c r="M16" s="34"/>
      <c r="N16" s="34"/>
    </row>
    <row r="17" spans="2:13" s="6" customFormat="1" ht="51">
      <c r="B17" s="115"/>
      <c r="C17" s="24" t="s">
        <v>569</v>
      </c>
      <c r="D17" s="30" t="s">
        <v>774</v>
      </c>
      <c r="E17" s="27" t="s">
        <v>36</v>
      </c>
      <c r="F17" s="25">
        <f>'затраты на реализацию'!F8</f>
        <v>3048.6562099999996</v>
      </c>
      <c r="G17" s="110"/>
      <c r="H17" s="34"/>
      <c r="I17" s="36" t="s">
        <v>527</v>
      </c>
      <c r="J17" s="34"/>
      <c r="K17" s="34"/>
      <c r="L17" s="34"/>
      <c r="M17" s="34"/>
    </row>
    <row r="18" spans="2:13" s="6" customFormat="1" ht="15.75" customHeight="1">
      <c r="B18" s="115"/>
      <c r="C18" s="24" t="s">
        <v>576</v>
      </c>
      <c r="D18" s="30" t="s">
        <v>775</v>
      </c>
      <c r="E18" s="40" t="s">
        <v>541</v>
      </c>
      <c r="F18" s="43">
        <f>'Показатели развития на год'!H26</f>
        <v>16.045558999999997</v>
      </c>
      <c r="G18" s="110"/>
      <c r="H18" s="34"/>
      <c r="I18" s="166" t="s">
        <v>528</v>
      </c>
      <c r="J18" s="34"/>
      <c r="K18" s="34"/>
      <c r="L18" s="34"/>
      <c r="M18" s="34"/>
    </row>
    <row r="19" spans="2:13" s="6" customFormat="1" ht="25.5">
      <c r="B19" s="115"/>
      <c r="C19" s="24" t="s">
        <v>577</v>
      </c>
      <c r="D19" s="30" t="s">
        <v>776</v>
      </c>
      <c r="E19" s="40" t="s">
        <v>541</v>
      </c>
      <c r="F19" s="43">
        <f>'Показатели развития на год'!H27</f>
        <v>0.9836231491542988</v>
      </c>
      <c r="G19" s="110"/>
      <c r="H19" s="34"/>
      <c r="I19" s="36" t="s">
        <v>529</v>
      </c>
      <c r="J19" s="34"/>
      <c r="K19" s="34"/>
      <c r="L19" s="34"/>
      <c r="M19" s="34"/>
    </row>
    <row r="20" spans="2:13" s="6" customFormat="1" ht="25.5">
      <c r="B20" s="115"/>
      <c r="C20" s="24" t="s">
        <v>578</v>
      </c>
      <c r="D20" s="30" t="s">
        <v>777</v>
      </c>
      <c r="E20" s="40" t="s">
        <v>541</v>
      </c>
      <c r="F20" s="43">
        <f>'Показатели развития на год'!H28</f>
        <v>0.8665729723174835</v>
      </c>
      <c r="G20" s="110"/>
      <c r="H20" s="34"/>
      <c r="I20" s="36" t="s">
        <v>530</v>
      </c>
      <c r="J20" s="34"/>
      <c r="K20" s="34"/>
      <c r="L20" s="34"/>
      <c r="M20" s="34"/>
    </row>
    <row r="21" spans="2:13" s="6" customFormat="1" ht="38.25">
      <c r="B21" s="115"/>
      <c r="C21" s="24" t="s">
        <v>579</v>
      </c>
      <c r="D21" s="30" t="s">
        <v>778</v>
      </c>
      <c r="E21" s="27" t="s">
        <v>36</v>
      </c>
      <c r="F21" s="25">
        <f>'Показатели развития на год'!H29</f>
        <v>-22.04850287128711</v>
      </c>
      <c r="G21" s="110"/>
      <c r="H21" s="34"/>
      <c r="I21" s="36" t="s">
        <v>531</v>
      </c>
      <c r="J21" s="34"/>
      <c r="K21" s="34"/>
      <c r="L21" s="34"/>
      <c r="M21" s="34"/>
    </row>
    <row r="22" spans="2:13" s="6" customFormat="1" ht="12.75">
      <c r="B22" s="115"/>
      <c r="C22" s="24" t="s">
        <v>580</v>
      </c>
      <c r="D22" s="30" t="s">
        <v>779</v>
      </c>
      <c r="E22" s="40"/>
      <c r="F22" s="25">
        <f>'Показатели развития на год'!G32</f>
        <v>0</v>
      </c>
      <c r="G22" s="110"/>
      <c r="H22" s="34"/>
      <c r="I22" s="36" t="s">
        <v>532</v>
      </c>
      <c r="J22" s="34"/>
      <c r="K22" s="34"/>
      <c r="L22" s="34"/>
      <c r="M22" s="34"/>
    </row>
    <row r="23" spans="2:13" s="6" customFormat="1" ht="12.75">
      <c r="B23" s="115"/>
      <c r="C23" s="24" t="s">
        <v>581</v>
      </c>
      <c r="D23" s="30" t="s">
        <v>780</v>
      </c>
      <c r="E23" s="27" t="s">
        <v>36</v>
      </c>
      <c r="F23" s="25">
        <f>'Показатели развития на год'!H33</f>
        <v>688.47</v>
      </c>
      <c r="G23" s="110"/>
      <c r="H23" s="34"/>
      <c r="I23" s="36" t="s">
        <v>533</v>
      </c>
      <c r="J23" s="34"/>
      <c r="K23" s="34"/>
      <c r="L23" s="34"/>
      <c r="M23" s="34"/>
    </row>
    <row r="24" spans="2:13" s="6" customFormat="1" ht="12.75">
      <c r="B24" s="115"/>
      <c r="C24" s="24" t="s">
        <v>582</v>
      </c>
      <c r="D24" s="30" t="s">
        <v>781</v>
      </c>
      <c r="E24" s="40" t="s">
        <v>541</v>
      </c>
      <c r="F24" s="43">
        <f>'Показатели развития на год'!H34</f>
        <v>0.22645549634892442</v>
      </c>
      <c r="G24" s="110"/>
      <c r="H24" s="34"/>
      <c r="I24" s="36"/>
      <c r="J24" s="34"/>
      <c r="K24" s="34"/>
      <c r="L24" s="34"/>
      <c r="M24" s="34"/>
    </row>
    <row r="25" spans="2:13" s="6" customFormat="1" ht="12.75">
      <c r="B25" s="115"/>
      <c r="C25" s="24" t="s">
        <v>583</v>
      </c>
      <c r="D25" s="30" t="s">
        <v>782</v>
      </c>
      <c r="E25" s="40" t="s">
        <v>541</v>
      </c>
      <c r="F25" s="43">
        <f>'Показатели развития на год'!H35</f>
        <v>0.22582736542799625</v>
      </c>
      <c r="G25" s="110"/>
      <c r="H25" s="34"/>
      <c r="I25" s="36"/>
      <c r="J25" s="34"/>
      <c r="K25" s="34"/>
      <c r="L25" s="34"/>
      <c r="M25" s="34"/>
    </row>
    <row r="26" spans="2:13" s="6" customFormat="1" ht="12.75">
      <c r="B26" s="115"/>
      <c r="C26" s="24" t="s">
        <v>663</v>
      </c>
      <c r="D26" s="30" t="s">
        <v>783</v>
      </c>
      <c r="E26" s="27" t="s">
        <v>36</v>
      </c>
      <c r="F26" s="25">
        <f>'Показатели развития на год'!H36</f>
        <v>6</v>
      </c>
      <c r="G26" s="110"/>
      <c r="H26" s="34"/>
      <c r="I26" s="36"/>
      <c r="J26" s="34"/>
      <c r="K26" s="34"/>
      <c r="L26" s="34"/>
      <c r="M26" s="34"/>
    </row>
    <row r="27" spans="2:13" s="6" customFormat="1" ht="12.75">
      <c r="B27" s="115"/>
      <c r="C27" s="24" t="s">
        <v>664</v>
      </c>
      <c r="D27" s="30" t="s">
        <v>784</v>
      </c>
      <c r="E27" s="27" t="s">
        <v>36</v>
      </c>
      <c r="F27" s="25">
        <f>'Показатели развития на год'!H37</f>
        <v>12</v>
      </c>
      <c r="G27" s="110"/>
      <c r="H27" s="34"/>
      <c r="I27" s="36"/>
      <c r="J27" s="34"/>
      <c r="K27" s="34"/>
      <c r="L27" s="34"/>
      <c r="M27" s="34"/>
    </row>
    <row r="28" spans="2:13" s="6" customFormat="1" ht="12.75">
      <c r="B28" s="115"/>
      <c r="C28" s="24" t="s">
        <v>665</v>
      </c>
      <c r="D28" s="30" t="s">
        <v>785</v>
      </c>
      <c r="E28" s="27" t="s">
        <v>36</v>
      </c>
      <c r="F28" s="25">
        <f>'Показатели развития на год'!H38</f>
        <v>720.47</v>
      </c>
      <c r="G28" s="110"/>
      <c r="H28" s="34"/>
      <c r="I28" s="36"/>
      <c r="J28" s="34"/>
      <c r="K28" s="34"/>
      <c r="L28" s="34"/>
      <c r="M28" s="34"/>
    </row>
    <row r="29" spans="2:13" s="6" customFormat="1" ht="12.75">
      <c r="B29" s="115"/>
      <c r="C29" s="24" t="s">
        <v>16</v>
      </c>
      <c r="D29" s="30" t="s">
        <v>786</v>
      </c>
      <c r="E29" s="27" t="s">
        <v>36</v>
      </c>
      <c r="F29" s="25">
        <f>'Показатели развития на год'!H39</f>
        <v>688.47</v>
      </c>
      <c r="G29" s="110"/>
      <c r="H29" s="34"/>
      <c r="I29" s="36"/>
      <c r="J29" s="34"/>
      <c r="K29" s="34"/>
      <c r="L29" s="34"/>
      <c r="M29" s="34"/>
    </row>
    <row r="30" spans="2:13" s="6" customFormat="1" ht="12.75">
      <c r="B30" s="115"/>
      <c r="C30" s="24" t="s">
        <v>17</v>
      </c>
      <c r="D30" s="30" t="s">
        <v>787</v>
      </c>
      <c r="E30" s="27" t="s">
        <v>36</v>
      </c>
      <c r="F30" s="25">
        <f>'Показатели развития на год'!H40</f>
        <v>160</v>
      </c>
      <c r="G30" s="110"/>
      <c r="H30" s="34"/>
      <c r="I30" s="36"/>
      <c r="J30" s="34"/>
      <c r="K30" s="34"/>
      <c r="L30" s="34"/>
      <c r="M30" s="34"/>
    </row>
    <row r="31" spans="2:13" s="6" customFormat="1" ht="12.75">
      <c r="B31" s="115"/>
      <c r="C31" s="24" t="s">
        <v>18</v>
      </c>
      <c r="D31" s="30" t="s">
        <v>788</v>
      </c>
      <c r="E31" s="27" t="s">
        <v>36</v>
      </c>
      <c r="F31" s="25">
        <f>'Показатели развития на год'!H41</f>
        <v>528.47</v>
      </c>
      <c r="G31" s="110"/>
      <c r="H31" s="34"/>
      <c r="I31" s="36"/>
      <c r="J31" s="34"/>
      <c r="K31" s="34"/>
      <c r="L31" s="34"/>
      <c r="M31" s="34"/>
    </row>
    <row r="32" spans="2:13" s="6" customFormat="1" ht="25.5">
      <c r="B32" s="115"/>
      <c r="C32" s="24" t="s">
        <v>19</v>
      </c>
      <c r="D32" s="30" t="s">
        <v>0</v>
      </c>
      <c r="E32" s="27" t="s">
        <v>36</v>
      </c>
      <c r="F32" s="25">
        <f>'Показатели развития на год'!H42</f>
        <v>0</v>
      </c>
      <c r="G32" s="110"/>
      <c r="H32" s="34"/>
      <c r="I32" s="36"/>
      <c r="J32" s="34"/>
      <c r="K32" s="34"/>
      <c r="L32" s="34"/>
      <c r="M32" s="34"/>
    </row>
    <row r="33" spans="2:13" s="6" customFormat="1" ht="25.5">
      <c r="B33" s="115"/>
      <c r="C33" s="24" t="s">
        <v>20</v>
      </c>
      <c r="D33" s="30" t="s">
        <v>1</v>
      </c>
      <c r="E33" s="40" t="s">
        <v>541</v>
      </c>
      <c r="F33" s="43">
        <f>'Показатели развития на год'!H43</f>
        <v>0</v>
      </c>
      <c r="G33" s="110"/>
      <c r="H33" s="34"/>
      <c r="I33" s="36"/>
      <c r="J33" s="34"/>
      <c r="K33" s="34"/>
      <c r="L33" s="34"/>
      <c r="M33" s="34"/>
    </row>
    <row r="34" spans="2:13" s="6" customFormat="1" ht="25.5">
      <c r="B34" s="115"/>
      <c r="C34" s="24" t="s">
        <v>21</v>
      </c>
      <c r="D34" s="30" t="s">
        <v>2</v>
      </c>
      <c r="E34" s="27" t="s">
        <v>36</v>
      </c>
      <c r="F34" s="25">
        <f>'Показатели развития на год'!H44</f>
        <v>0</v>
      </c>
      <c r="G34" s="110"/>
      <c r="H34" s="34"/>
      <c r="I34" s="36"/>
      <c r="J34" s="34"/>
      <c r="K34" s="34"/>
      <c r="L34" s="34"/>
      <c r="M34" s="34"/>
    </row>
    <row r="35" spans="2:13" s="6" customFormat="1" ht="25.5">
      <c r="B35" s="115"/>
      <c r="C35" s="24" t="s">
        <v>22</v>
      </c>
      <c r="D35" s="30" t="s">
        <v>3</v>
      </c>
      <c r="E35" s="40" t="s">
        <v>541</v>
      </c>
      <c r="F35" s="43">
        <f>'Показатели развития на год'!H45</f>
        <v>0</v>
      </c>
      <c r="G35" s="110"/>
      <c r="H35" s="34"/>
      <c r="I35" s="97"/>
      <c r="J35" s="34"/>
      <c r="K35" s="34"/>
      <c r="L35" s="34"/>
      <c r="M35" s="34"/>
    </row>
    <row r="36" spans="2:13" s="6" customFormat="1" ht="25.5">
      <c r="B36" s="115"/>
      <c r="C36" s="24" t="s">
        <v>23</v>
      </c>
      <c r="D36" s="30" t="s">
        <v>4</v>
      </c>
      <c r="E36" s="27" t="s">
        <v>36</v>
      </c>
      <c r="F36" s="25">
        <f>'Показатели развития на год'!H46</f>
        <v>63.355303</v>
      </c>
      <c r="G36" s="110"/>
      <c r="H36" s="34"/>
      <c r="I36" s="97"/>
      <c r="J36" s="34"/>
      <c r="K36" s="34"/>
      <c r="L36" s="34"/>
      <c r="M36" s="34"/>
    </row>
    <row r="37" spans="2:13" s="6" customFormat="1" ht="25.5">
      <c r="B37" s="115"/>
      <c r="C37" s="24" t="s">
        <v>24</v>
      </c>
      <c r="D37" s="30" t="s">
        <v>5</v>
      </c>
      <c r="E37" s="40" t="s">
        <v>35</v>
      </c>
      <c r="F37" s="46">
        <f>'Показатели развития на год'!G49</f>
        <v>100</v>
      </c>
      <c r="G37" s="110"/>
      <c r="H37" s="34"/>
      <c r="I37" s="97"/>
      <c r="J37" s="34"/>
      <c r="K37" s="34"/>
      <c r="L37" s="34"/>
      <c r="M37" s="34"/>
    </row>
    <row r="38" spans="2:13" s="6" customFormat="1" ht="25.5">
      <c r="B38" s="115"/>
      <c r="C38" s="24" t="s">
        <v>25</v>
      </c>
      <c r="D38" s="30" t="s">
        <v>6</v>
      </c>
      <c r="E38" s="40" t="s">
        <v>35</v>
      </c>
      <c r="F38" s="46">
        <f>'Показатели развития на год'!H49</f>
        <v>100</v>
      </c>
      <c r="G38" s="110"/>
      <c r="H38" s="34"/>
      <c r="I38" s="97"/>
      <c r="J38" s="34"/>
      <c r="K38" s="34"/>
      <c r="L38" s="34"/>
      <c r="M38" s="34"/>
    </row>
    <row r="39" spans="2:13" s="6" customFormat="1" ht="12.75">
      <c r="B39" s="115"/>
      <c r="C39" s="24" t="s">
        <v>26</v>
      </c>
      <c r="D39" s="30" t="s">
        <v>7</v>
      </c>
      <c r="E39" s="27" t="s">
        <v>36</v>
      </c>
      <c r="F39" s="152">
        <f>'Показатели развития на год'!H50</f>
        <v>0.037</v>
      </c>
      <c r="G39" s="110"/>
      <c r="H39" s="34"/>
      <c r="I39" s="97"/>
      <c r="J39" s="34"/>
      <c r="K39" s="34"/>
      <c r="L39" s="34"/>
      <c r="M39" s="34"/>
    </row>
    <row r="40" spans="2:13" s="6" customFormat="1" ht="12.75">
      <c r="B40" s="115"/>
      <c r="C40" s="24" t="s">
        <v>27</v>
      </c>
      <c r="D40" s="30" t="s">
        <v>8</v>
      </c>
      <c r="E40" s="27" t="s">
        <v>36</v>
      </c>
      <c r="F40" s="152">
        <f>'Показатели развития на год'!H51</f>
        <v>1.80295</v>
      </c>
      <c r="G40" s="110"/>
      <c r="H40" s="34"/>
      <c r="I40" s="97"/>
      <c r="J40" s="34"/>
      <c r="K40" s="34"/>
      <c r="L40" s="34"/>
      <c r="M40" s="34"/>
    </row>
    <row r="41" spans="2:13" s="6" customFormat="1" ht="25.5">
      <c r="B41" s="115"/>
      <c r="C41" s="24" t="s">
        <v>28</v>
      </c>
      <c r="D41" s="30" t="s">
        <v>9</v>
      </c>
      <c r="E41" s="40" t="s">
        <v>541</v>
      </c>
      <c r="F41" s="43">
        <f>'Показатели развития на год'!H52</f>
        <v>1.3378217821782177</v>
      </c>
      <c r="G41" s="110"/>
      <c r="H41" s="34"/>
      <c r="I41" s="97"/>
      <c r="J41" s="34"/>
      <c r="K41" s="34"/>
      <c r="L41" s="34"/>
      <c r="M41" s="34"/>
    </row>
    <row r="42" spans="2:13" s="6" customFormat="1" ht="25.5">
      <c r="B42" s="115"/>
      <c r="C42" s="24" t="s">
        <v>29</v>
      </c>
      <c r="D42" s="30" t="s">
        <v>10</v>
      </c>
      <c r="E42" s="40"/>
      <c r="F42" s="50">
        <f>'Показатели развития на год'!H53</f>
        <v>0.563808673610262</v>
      </c>
      <c r="G42" s="110"/>
      <c r="H42" s="34"/>
      <c r="I42" s="97"/>
      <c r="J42" s="34"/>
      <c r="K42" s="34"/>
      <c r="L42" s="34"/>
      <c r="M42" s="34"/>
    </row>
    <row r="43" spans="2:13" s="6" customFormat="1" ht="25.5">
      <c r="B43" s="115"/>
      <c r="C43" s="24" t="s">
        <v>30</v>
      </c>
      <c r="D43" s="30" t="s">
        <v>11</v>
      </c>
      <c r="E43" s="40"/>
      <c r="F43" s="50">
        <f>'Показатели развития на год'!H54</f>
        <v>5.510791701498058</v>
      </c>
      <c r="G43" s="110"/>
      <c r="H43" s="34"/>
      <c r="I43" s="97"/>
      <c r="J43" s="34"/>
      <c r="K43" s="34"/>
      <c r="L43" s="34"/>
      <c r="M43" s="34"/>
    </row>
    <row r="44" spans="2:13" s="6" customFormat="1" ht="25.5">
      <c r="B44" s="115"/>
      <c r="C44" s="24" t="s">
        <v>31</v>
      </c>
      <c r="D44" s="30" t="s">
        <v>12</v>
      </c>
      <c r="E44" s="40"/>
      <c r="F44" s="50">
        <f>'Показатели развития на год'!H55</f>
        <v>0.18146212997456593</v>
      </c>
      <c r="G44" s="110"/>
      <c r="H44" s="34"/>
      <c r="I44" s="97"/>
      <c r="J44" s="34"/>
      <c r="K44" s="34"/>
      <c r="L44" s="34"/>
      <c r="M44" s="34"/>
    </row>
    <row r="45" spans="2:13" s="6" customFormat="1" ht="38.25">
      <c r="B45" s="115"/>
      <c r="C45" s="24" t="s">
        <v>32</v>
      </c>
      <c r="D45" s="30" t="s">
        <v>13</v>
      </c>
      <c r="E45" s="27" t="s">
        <v>36</v>
      </c>
      <c r="F45" s="50">
        <f>'Показатели развития на год'!H56</f>
        <v>57</v>
      </c>
      <c r="G45" s="110"/>
      <c r="H45" s="34"/>
      <c r="I45" s="97"/>
      <c r="J45" s="34"/>
      <c r="K45" s="34"/>
      <c r="L45" s="34"/>
      <c r="M45" s="34"/>
    </row>
    <row r="46" spans="2:13" s="6" customFormat="1" ht="76.5">
      <c r="B46" s="115"/>
      <c r="C46" s="24" t="s">
        <v>33</v>
      </c>
      <c r="D46" s="30" t="s">
        <v>14</v>
      </c>
      <c r="E46" s="27" t="s">
        <v>36</v>
      </c>
      <c r="F46" s="50">
        <f>'Показатели развития на год'!H58</f>
        <v>694.47</v>
      </c>
      <c r="G46" s="110"/>
      <c r="H46" s="34"/>
      <c r="I46" s="97"/>
      <c r="J46" s="34"/>
      <c r="K46" s="34"/>
      <c r="L46" s="34"/>
      <c r="M46" s="34"/>
    </row>
    <row r="47" spans="2:13" s="6" customFormat="1" ht="12.75">
      <c r="B47" s="115"/>
      <c r="C47" s="24" t="s">
        <v>34</v>
      </c>
      <c r="D47" s="30" t="s">
        <v>15</v>
      </c>
      <c r="E47" s="27" t="s">
        <v>36</v>
      </c>
      <c r="F47" s="25">
        <f>'Показатели развития на год'!H69</f>
        <v>0</v>
      </c>
      <c r="G47" s="110"/>
      <c r="H47" s="34"/>
      <c r="I47" s="97"/>
      <c r="J47" s="34"/>
      <c r="K47" s="34"/>
      <c r="L47" s="34"/>
      <c r="M47" s="34"/>
    </row>
    <row r="48" spans="1:7" ht="12" customHeight="1">
      <c r="A48" s="6"/>
      <c r="B48" s="115"/>
      <c r="C48" s="4"/>
      <c r="D48" s="4"/>
      <c r="E48" s="4"/>
      <c r="F48" s="4"/>
      <c r="G48" s="110"/>
    </row>
    <row r="49" spans="1:7" ht="24.75" customHeight="1">
      <c r="A49" s="6"/>
      <c r="B49" s="115"/>
      <c r="C49" s="203" t="s">
        <v>764</v>
      </c>
      <c r="D49" s="203"/>
      <c r="E49" s="203"/>
      <c r="F49" s="203"/>
      <c r="G49" s="110"/>
    </row>
    <row r="50" spans="1:7" ht="12" customHeight="1" thickBot="1">
      <c r="A50" s="6"/>
      <c r="B50" s="120"/>
      <c r="C50" s="121"/>
      <c r="D50" s="121"/>
      <c r="E50" s="121"/>
      <c r="F50" s="121"/>
      <c r="G50" s="122"/>
    </row>
    <row r="51" ht="12" customHeight="1">
      <c r="A51" s="6"/>
    </row>
  </sheetData>
  <sheetProtection/>
  <mergeCells count="3">
    <mergeCell ref="C3:F3"/>
    <mergeCell ref="C49:F49"/>
    <mergeCell ref="C4:F4"/>
  </mergeCells>
  <hyperlinks>
    <hyperlink ref="I5" location="'Титульный лист'!A1" display="Титульный лист"/>
    <hyperlink ref="I6" location="'сведения о разработчике'!A1" display="Сведения о разработчике бизнес-плана"/>
    <hyperlink ref="I8" location="'Доведенные показатели'!A1" display="Т.1 Доведенные показатели развития коммерческой организации на очередной год"/>
    <hyperlink ref="I7" location="'паспорт организации'!A1" display="Паспорт организации"/>
    <hyperlink ref="I9" location="'Перечень мероприятий'!A1" display="Т.2 Перечень мероприятий, направленных на достижение основных показателей развития коммерческой организации на очередной год"/>
    <hyperlink ref="I10" location="'Показатели развития на год'!A1" display="т.3 Основные показатели развития коммерческой организации на очередной год"/>
    <hyperlink ref="I11" location="Цены!A1" display="т.4 Прогнозируемые цены на продукцию"/>
    <hyperlink ref="I12" location="'Программа производства'!A1" display="т.5 Программа производства продукции"/>
    <hyperlink ref="I13" location="'Программа реализации'!A1" display="т.6 Программа реализации продукции"/>
    <hyperlink ref="I14" location="'Расчет материальных затрат'!A1" display="т.7 Расчет материальных затрат"/>
    <hyperlink ref="I15" location="'Расчет трудовых ресурсов'!A1" display="т.8 Расчет потребности в трудовых ресурсах и расходов на оплату труда работников"/>
    <hyperlink ref="I16" location="амортизация!A1" display="т.9 Расчет амортизационных отчислений"/>
    <hyperlink ref="I17" location="'затраты на реализацию'!A1" display="т.10 Расчет затрат на реализацию продукции"/>
    <hyperlink ref="I18" location="'Расчет прибыли'!A1" display="'Расчет прибыли'!A1"/>
    <hyperlink ref="I19" location="'Расчет потока денежных средств'!A1" display="т.12 Расчет потока денежных средств по организации"/>
    <hyperlink ref="I20" location="'Проектно-балансовая ведомость'!A1" display="т.13 Проектно-балансовая ведомость по организации"/>
    <hyperlink ref="I21" location="'Инвестиции и финансирование'!A1" display="т.14 Инвестиции в основной капитал и источники финансирования"/>
    <hyperlink ref="I22" location="'Перечень инв. проектов'!A1" display="т.15 Перечень инвестиционных проектов и источники их финансирования"/>
    <hyperlink ref="I23" location="'Кредиторская задолженность'!A1" display="т.16 Просроченная кредиторская задолженность, подлежащая реструктуризации в очередном году"/>
    <hyperlink ref="I3" location="РЕКОМЕНДАЦИИ!A1" display="РЕКОМЕНДАЦИИ по разработке бизнес-планов развития коммерческих организаций на год "/>
  </hyperlinks>
  <printOptions/>
  <pageMargins left="0.7" right="0.7" top="0.75" bottom="0.75" header="0.3" footer="0.3"/>
  <pageSetup horizontalDpi="600" verticalDpi="600" orientation="portrait" paperSize="9" r:id="rId3"/>
  <headerFooter>
    <oddFooter>&amp;L&amp;"Tahoma,обычный"&amp;6© ИПС ЭКСПЕРТ&amp;C&amp;"Tahoma,обычный"&amp;6(017) 354 78 92, 354 78 76&amp;R&amp;"Tahoma,обычный"&amp;6www.expert.by</oddFooter>
  </headerFooter>
  <rowBreaks count="1" manualBreakCount="1">
    <brk id="35" min="1" max="6" man="1"/>
  </rowBreaks>
  <legacyDrawing r:id="rId2"/>
</worksheet>
</file>

<file path=xl/worksheets/sheet5.xml><?xml version="1.0" encoding="utf-8"?>
<worksheet xmlns="http://schemas.openxmlformats.org/spreadsheetml/2006/main" xmlns:r="http://schemas.openxmlformats.org/officeDocument/2006/relationships">
  <sheetPr>
    <tabColor theme="8" tint="0.39998000860214233"/>
  </sheetPr>
  <dimension ref="A1:AM34"/>
  <sheetViews>
    <sheetView zoomScalePageLayoutView="0" workbookViewId="0" topLeftCell="A1">
      <selection activeCell="A1" sqref="A1"/>
    </sheetView>
  </sheetViews>
  <sheetFormatPr defaultColWidth="2.75390625" defaultRowHeight="12" customHeight="1"/>
  <cols>
    <col min="1" max="1" width="2.75390625" style="1" customWidth="1"/>
    <col min="2" max="2" width="3.25390625" style="1" customWidth="1"/>
    <col min="3" max="3" width="6.625" style="5" bestFit="1" customWidth="1"/>
    <col min="4" max="4" width="32.875" style="22" customWidth="1"/>
    <col min="5" max="5" width="14.25390625" style="22" customWidth="1"/>
    <col min="6" max="6" width="15.00390625" style="1" customWidth="1"/>
    <col min="7" max="7" width="12.00390625" style="1" customWidth="1"/>
    <col min="8" max="8" width="3.00390625" style="1" customWidth="1"/>
    <col min="9" max="9" width="3.25390625" style="1" bestFit="1" customWidth="1"/>
    <col min="10" max="10" width="108.375" style="97" bestFit="1" customWidth="1"/>
    <col min="11" max="11" width="7.125" style="1" bestFit="1" customWidth="1"/>
    <col min="12" max="14" width="6.625" style="1" bestFit="1" customWidth="1"/>
    <col min="15" max="16" width="2.75390625" style="1" customWidth="1"/>
    <col min="17" max="17" width="7.125" style="1" customWidth="1"/>
    <col min="18" max="20" width="2.75390625" style="1" customWidth="1"/>
    <col min="21" max="21" width="9.875" style="1" customWidth="1"/>
    <col min="22" max="16384" width="2.75390625" style="1" customWidth="1"/>
  </cols>
  <sheetData>
    <row r="1" spans="3:5" ht="15" customHeight="1" thickBot="1">
      <c r="C1" s="1"/>
      <c r="D1" s="38" t="s">
        <v>565</v>
      </c>
      <c r="E1" s="38"/>
    </row>
    <row r="2" spans="2:39" ht="12.75">
      <c r="B2" s="104"/>
      <c r="C2" s="105"/>
      <c r="D2" s="106"/>
      <c r="E2" s="106"/>
      <c r="F2" s="107"/>
      <c r="G2" s="107"/>
      <c r="H2" s="108"/>
      <c r="P2" s="3"/>
      <c r="Q2" s="3"/>
      <c r="R2" s="3"/>
      <c r="S2" s="3"/>
      <c r="T2" s="3"/>
      <c r="U2" s="3"/>
      <c r="V2" s="3"/>
      <c r="W2" s="3"/>
      <c r="X2" s="3"/>
      <c r="Y2" s="3"/>
      <c r="Z2" s="3"/>
      <c r="AA2" s="3"/>
      <c r="AB2" s="3"/>
      <c r="AC2" s="3"/>
      <c r="AD2" s="3"/>
      <c r="AE2" s="3"/>
      <c r="AF2" s="3"/>
      <c r="AG2" s="3"/>
      <c r="AH2" s="3"/>
      <c r="AI2" s="3"/>
      <c r="AJ2" s="3"/>
      <c r="AK2" s="3"/>
      <c r="AL2" s="3"/>
      <c r="AM2" s="3"/>
    </row>
    <row r="3" spans="2:39" ht="12.75">
      <c r="B3" s="109"/>
      <c r="C3" s="202" t="s">
        <v>38</v>
      </c>
      <c r="D3" s="202"/>
      <c r="E3" s="202"/>
      <c r="F3" s="202"/>
      <c r="G3" s="202"/>
      <c r="H3" s="110"/>
      <c r="J3" s="36" t="s">
        <v>534</v>
      </c>
      <c r="P3" s="3"/>
      <c r="Q3" s="3"/>
      <c r="R3" s="3"/>
      <c r="S3" s="3"/>
      <c r="T3" s="3"/>
      <c r="U3" s="3"/>
      <c r="V3" s="3"/>
      <c r="W3" s="3"/>
      <c r="X3" s="3"/>
      <c r="Y3" s="3"/>
      <c r="Z3" s="3"/>
      <c r="AA3" s="3"/>
      <c r="AB3" s="3"/>
      <c r="AC3" s="3"/>
      <c r="AD3" s="3"/>
      <c r="AE3" s="3"/>
      <c r="AF3" s="3"/>
      <c r="AG3" s="3"/>
      <c r="AH3" s="3"/>
      <c r="AI3" s="3"/>
      <c r="AJ3" s="3"/>
      <c r="AK3" s="3"/>
      <c r="AL3" s="3"/>
      <c r="AM3" s="3"/>
    </row>
    <row r="4" spans="2:39" ht="49.5" customHeight="1">
      <c r="B4" s="111"/>
      <c r="C4" s="205" t="s">
        <v>37</v>
      </c>
      <c r="D4" s="205"/>
      <c r="E4" s="205"/>
      <c r="F4" s="205"/>
      <c r="G4" s="205"/>
      <c r="H4" s="112"/>
      <c r="P4" s="3"/>
      <c r="Q4" s="3"/>
      <c r="R4" s="3"/>
      <c r="S4" s="3"/>
      <c r="T4" s="3"/>
      <c r="U4" s="3"/>
      <c r="V4" s="3"/>
      <c r="W4" s="3"/>
      <c r="X4" s="3"/>
      <c r="Y4" s="3"/>
      <c r="Z4" s="3"/>
      <c r="AA4" s="3"/>
      <c r="AB4" s="3"/>
      <c r="AC4" s="3"/>
      <c r="AD4" s="3"/>
      <c r="AE4" s="3"/>
      <c r="AF4" s="3"/>
      <c r="AG4" s="3"/>
      <c r="AH4" s="3"/>
      <c r="AI4" s="3"/>
      <c r="AJ4" s="3"/>
      <c r="AK4" s="3"/>
      <c r="AL4" s="3"/>
      <c r="AM4" s="3"/>
    </row>
    <row r="5" spans="2:39" ht="11.25" customHeight="1">
      <c r="B5" s="113"/>
      <c r="C5" s="12"/>
      <c r="D5" s="21"/>
      <c r="E5" s="21"/>
      <c r="F5" s="15"/>
      <c r="G5" s="15"/>
      <c r="H5" s="112"/>
      <c r="J5" s="36" t="s">
        <v>515</v>
      </c>
      <c r="P5" s="3"/>
      <c r="Q5" s="3"/>
      <c r="R5" s="3"/>
      <c r="S5" s="3"/>
      <c r="T5" s="3"/>
      <c r="U5" s="3"/>
      <c r="V5" s="3"/>
      <c r="W5" s="3"/>
      <c r="X5" s="3"/>
      <c r="Y5" s="3"/>
      <c r="Z5" s="3"/>
      <c r="AA5" s="3"/>
      <c r="AB5" s="3"/>
      <c r="AC5" s="3"/>
      <c r="AD5" s="3"/>
      <c r="AE5" s="3"/>
      <c r="AF5" s="3"/>
      <c r="AG5" s="3"/>
      <c r="AH5" s="3"/>
      <c r="AI5" s="3"/>
      <c r="AJ5" s="3"/>
      <c r="AK5" s="3"/>
      <c r="AL5" s="3"/>
      <c r="AM5" s="3"/>
    </row>
    <row r="6" spans="2:39" ht="42">
      <c r="B6" s="114"/>
      <c r="C6" s="95" t="s">
        <v>542</v>
      </c>
      <c r="D6" s="94" t="s">
        <v>39</v>
      </c>
      <c r="E6" s="124" t="s">
        <v>40</v>
      </c>
      <c r="F6" s="94" t="s">
        <v>41</v>
      </c>
      <c r="G6" s="94" t="s">
        <v>42</v>
      </c>
      <c r="H6" s="112"/>
      <c r="J6" s="36" t="s">
        <v>516</v>
      </c>
      <c r="P6" s="3"/>
      <c r="Q6" s="3"/>
      <c r="R6" s="3"/>
      <c r="S6" s="3"/>
      <c r="T6" s="3"/>
      <c r="U6" s="3"/>
      <c r="V6" s="3"/>
      <c r="W6" s="3"/>
      <c r="X6" s="3"/>
      <c r="Y6" s="3"/>
      <c r="Z6" s="3"/>
      <c r="AA6" s="3"/>
      <c r="AB6" s="3"/>
      <c r="AC6" s="3"/>
      <c r="AD6" s="3"/>
      <c r="AE6" s="3"/>
      <c r="AF6" s="3"/>
      <c r="AG6" s="3"/>
      <c r="AH6" s="3"/>
      <c r="AI6" s="3"/>
      <c r="AJ6" s="3"/>
      <c r="AK6" s="3"/>
      <c r="AL6" s="3"/>
      <c r="AM6" s="3"/>
    </row>
    <row r="7" spans="2:14" ht="25.5">
      <c r="B7" s="115"/>
      <c r="C7" s="24">
        <v>1</v>
      </c>
      <c r="D7" s="30" t="s">
        <v>46</v>
      </c>
      <c r="E7" s="27">
        <v>20</v>
      </c>
      <c r="F7" s="27" t="s">
        <v>44</v>
      </c>
      <c r="G7" s="33">
        <v>40908</v>
      </c>
      <c r="H7" s="110"/>
      <c r="J7" s="36" t="s">
        <v>517</v>
      </c>
      <c r="K7" s="34"/>
      <c r="L7" s="34"/>
      <c r="M7" s="34"/>
      <c r="N7" s="34"/>
    </row>
    <row r="8" spans="2:20" ht="12.75">
      <c r="B8" s="115"/>
      <c r="C8" s="24" t="s">
        <v>549</v>
      </c>
      <c r="D8" s="30" t="s">
        <v>47</v>
      </c>
      <c r="E8" s="27">
        <v>40</v>
      </c>
      <c r="F8" s="27" t="s">
        <v>45</v>
      </c>
      <c r="G8" s="33">
        <v>40908</v>
      </c>
      <c r="H8" s="110"/>
      <c r="I8" s="34"/>
      <c r="J8" s="36" t="s">
        <v>519</v>
      </c>
      <c r="K8" s="34"/>
      <c r="L8" s="34"/>
      <c r="M8" s="34"/>
      <c r="N8" s="34"/>
      <c r="O8" s="34"/>
      <c r="P8" s="34"/>
      <c r="Q8" s="34"/>
      <c r="R8" s="34"/>
      <c r="S8" s="34"/>
      <c r="T8" s="34"/>
    </row>
    <row r="9" spans="2:14" s="18" customFormat="1" ht="51">
      <c r="B9" s="116"/>
      <c r="C9" s="24" t="s">
        <v>550</v>
      </c>
      <c r="D9" s="30" t="s">
        <v>48</v>
      </c>
      <c r="E9" s="27">
        <v>58</v>
      </c>
      <c r="F9" s="27" t="s">
        <v>49</v>
      </c>
      <c r="G9" s="33">
        <v>40908</v>
      </c>
      <c r="H9" s="117"/>
      <c r="I9" s="34"/>
      <c r="J9" s="36" t="s">
        <v>520</v>
      </c>
      <c r="K9" s="34"/>
      <c r="L9" s="34"/>
      <c r="M9" s="34"/>
      <c r="N9" s="34"/>
    </row>
    <row r="10" spans="2:14" ht="12.75">
      <c r="B10" s="115"/>
      <c r="C10" s="24" t="s">
        <v>551</v>
      </c>
      <c r="D10" s="30"/>
      <c r="E10" s="125"/>
      <c r="F10" s="27"/>
      <c r="G10" s="43"/>
      <c r="H10" s="110"/>
      <c r="I10" s="34"/>
      <c r="J10" s="36" t="s">
        <v>518</v>
      </c>
      <c r="K10" s="34"/>
      <c r="L10" s="34"/>
      <c r="M10" s="34"/>
      <c r="N10" s="34"/>
    </row>
    <row r="11" spans="2:14" s="3" customFormat="1" ht="14.25">
      <c r="B11" s="114"/>
      <c r="C11" s="24"/>
      <c r="D11" s="30" t="s">
        <v>43</v>
      </c>
      <c r="E11" s="25">
        <f>SUM(E7:E9)</f>
        <v>118</v>
      </c>
      <c r="F11" s="27" t="s">
        <v>564</v>
      </c>
      <c r="G11" s="27" t="s">
        <v>564</v>
      </c>
      <c r="H11" s="118"/>
      <c r="I11" s="34"/>
      <c r="J11" s="36" t="s">
        <v>521</v>
      </c>
      <c r="K11" s="34"/>
      <c r="L11" s="34"/>
      <c r="M11" s="34"/>
      <c r="N11" s="34"/>
    </row>
    <row r="12" spans="1:10" ht="12" customHeight="1" thickBot="1">
      <c r="A12" s="6"/>
      <c r="B12" s="120"/>
      <c r="C12" s="121"/>
      <c r="D12" s="121"/>
      <c r="E12" s="121"/>
      <c r="F12" s="121"/>
      <c r="G12" s="121"/>
      <c r="H12" s="122"/>
      <c r="J12" s="36" t="s">
        <v>522</v>
      </c>
    </row>
    <row r="13" spans="1:10" ht="12" customHeight="1">
      <c r="A13" s="6"/>
      <c r="J13" s="36" t="s">
        <v>523</v>
      </c>
    </row>
    <row r="14" ht="12" customHeight="1">
      <c r="J14" s="36" t="s">
        <v>524</v>
      </c>
    </row>
    <row r="15" ht="12" customHeight="1">
      <c r="J15" s="36" t="s">
        <v>525</v>
      </c>
    </row>
    <row r="16" ht="12" customHeight="1">
      <c r="J16" s="36" t="s">
        <v>526</v>
      </c>
    </row>
    <row r="17" ht="12" customHeight="1">
      <c r="J17" s="36" t="s">
        <v>527</v>
      </c>
    </row>
    <row r="18" ht="12" customHeight="1">
      <c r="J18" s="166" t="s">
        <v>528</v>
      </c>
    </row>
    <row r="19" ht="12" customHeight="1">
      <c r="J19" s="36" t="s">
        <v>529</v>
      </c>
    </row>
    <row r="20" ht="12" customHeight="1">
      <c r="J20" s="36" t="s">
        <v>530</v>
      </c>
    </row>
    <row r="21" ht="12" customHeight="1">
      <c r="J21" s="36" t="s">
        <v>531</v>
      </c>
    </row>
    <row r="22" ht="12" customHeight="1">
      <c r="J22" s="36" t="s">
        <v>532</v>
      </c>
    </row>
    <row r="23" ht="12" customHeight="1">
      <c r="J23" s="36" t="s">
        <v>533</v>
      </c>
    </row>
    <row r="24" ht="12" customHeight="1">
      <c r="J24" s="36"/>
    </row>
    <row r="25" ht="12" customHeight="1">
      <c r="J25" s="36"/>
    </row>
    <row r="26" ht="12" customHeight="1">
      <c r="J26" s="36"/>
    </row>
    <row r="27" ht="12" customHeight="1">
      <c r="J27" s="36"/>
    </row>
    <row r="28" ht="12" customHeight="1">
      <c r="J28" s="36"/>
    </row>
    <row r="29" ht="12" customHeight="1">
      <c r="J29" s="36"/>
    </row>
    <row r="30" ht="12" customHeight="1">
      <c r="J30" s="36"/>
    </row>
    <row r="31" ht="12" customHeight="1">
      <c r="J31" s="36"/>
    </row>
    <row r="32" ht="12" customHeight="1">
      <c r="J32" s="36"/>
    </row>
    <row r="33" ht="12" customHeight="1">
      <c r="J33" s="36"/>
    </row>
    <row r="34" ht="12" customHeight="1">
      <c r="J34" s="36"/>
    </row>
  </sheetData>
  <sheetProtection/>
  <mergeCells count="2">
    <mergeCell ref="C3:G3"/>
    <mergeCell ref="C4:G4"/>
  </mergeCells>
  <hyperlinks>
    <hyperlink ref="J5" location="'Титульный лист'!A1" display="Титульный лист"/>
    <hyperlink ref="J6" location="'сведения о разработчике'!A1" display="Сведения о разработчике бизнес-плана"/>
    <hyperlink ref="J8" location="'Доведенные показатели'!A1" display="Т.1 Доведенные показатели развития коммерческой организации на очередной год"/>
    <hyperlink ref="J7" location="'паспорт организации'!A1" display="Паспорт организации"/>
    <hyperlink ref="J9" location="'Перечень мероприятий'!A1" display="Т.2 Перечень мероприятий, направленных на достижение основных показателей развития коммерческой организации на очередной год"/>
    <hyperlink ref="J10" location="'Показатели развития на год'!A1" display="т.3 Основные показатели развития коммерческой организации на очередной год"/>
    <hyperlink ref="J11" location="Цены!A1" display="т.4 Прогнозируемые цены на продукцию"/>
    <hyperlink ref="J12" location="'Программа производства'!A1" display="т.5 Программа производства продукции"/>
    <hyperlink ref="J13" location="'Программа реализации'!A1" display="т.6 Программа реализации продукции"/>
    <hyperlink ref="J14" location="'Расчет материальных затрат'!A1" display="т.7 Расчет материальных затрат"/>
    <hyperlink ref="J15" location="'Расчет трудовых ресурсов'!A1" display="т.8 Расчет потребности в трудовых ресурсах и расходов на оплату труда работников"/>
    <hyperlink ref="J16" location="амортизация!A1" display="т.9 Расчет амортизационных отчислений"/>
    <hyperlink ref="J17" location="'затраты на реализацию'!A1" display="т.10 Расчет затрат на реализацию продукции"/>
    <hyperlink ref="J18" location="'Расчет прибыли'!A1" display="'Расчет прибыли'!A1"/>
    <hyperlink ref="J19" location="'Расчет потока денежных средств'!A1" display="т.12 Расчет потока денежных средств по организации"/>
    <hyperlink ref="J20" location="'Проектно-балансовая ведомость'!A1" display="т.13 Проектно-балансовая ведомость по организации"/>
    <hyperlink ref="J21" location="'Инвестиции и финансирование'!A1" display="т.14 Инвестиции в основной капитал и источники финансирования"/>
    <hyperlink ref="J22" location="'Перечень инв. проектов'!A1" display="т.15 Перечень инвестиционных проектов и источники их финансирования"/>
    <hyperlink ref="J23" location="'Кредиторская задолженность'!A1" display="т.16 Просроченная кредиторская задолженность, подлежащая реструктуризации в очередном году"/>
    <hyperlink ref="J3" location="РЕКОМЕНДАЦИИ!A1" display="РЕКОМЕНДАЦИИ по разработке бизнес-планов развития коммерческих организаций на год "/>
  </hyperlinks>
  <printOptions/>
  <pageMargins left="0.7" right="0.7" top="0.75" bottom="0.75" header="0.3" footer="0.3"/>
  <pageSetup horizontalDpi="600" verticalDpi="600" orientation="portrait" paperSize="9" r:id="rId3"/>
  <headerFooter>
    <oddFooter>&amp;L&amp;"Tahoma,обычный"&amp;6© ИПС ЭКСПЕРТ&amp;C&amp;"Tahoma,обычный"&amp;6(017) 354 78 92, 354 78 76&amp;R&amp;"Tahoma,обычный"&amp;6www.expert.by</oddFooter>
  </headerFooter>
  <legacyDrawing r:id="rId2"/>
</worksheet>
</file>

<file path=xl/worksheets/sheet6.xml><?xml version="1.0" encoding="utf-8"?>
<worksheet xmlns="http://schemas.openxmlformats.org/spreadsheetml/2006/main" xmlns:r="http://schemas.openxmlformats.org/officeDocument/2006/relationships">
  <sheetPr>
    <tabColor theme="8" tint="-0.24997000396251678"/>
  </sheetPr>
  <dimension ref="A1:AM87"/>
  <sheetViews>
    <sheetView zoomScalePageLayoutView="0" workbookViewId="0" topLeftCell="A1">
      <selection activeCell="A1" sqref="A1"/>
    </sheetView>
  </sheetViews>
  <sheetFormatPr defaultColWidth="2.75390625" defaultRowHeight="12" customHeight="1"/>
  <cols>
    <col min="1" max="1" width="2.75390625" style="1" customWidth="1"/>
    <col min="2" max="2" width="3.25390625" style="1" customWidth="1"/>
    <col min="3" max="3" width="7.875" style="5" customWidth="1"/>
    <col min="4" max="4" width="45.25390625" style="22" customWidth="1"/>
    <col min="5" max="12" width="12.875" style="1" customWidth="1"/>
    <col min="13" max="13" width="3.00390625" style="1" customWidth="1"/>
    <col min="14" max="14" width="3.25390625" style="1" bestFit="1" customWidth="1"/>
    <col min="15" max="15" width="108.375" style="97" bestFit="1" customWidth="1"/>
    <col min="16" max="21" width="9.125" style="1" bestFit="1" customWidth="1"/>
    <col min="22" max="23" width="6.125" style="1" bestFit="1" customWidth="1"/>
    <col min="24" max="24" width="7.75390625" style="1" bestFit="1" customWidth="1"/>
    <col min="25" max="16384" width="2.75390625" style="1" customWidth="1"/>
  </cols>
  <sheetData>
    <row r="1" spans="3:4" ht="15" customHeight="1" thickBot="1">
      <c r="C1" s="1"/>
      <c r="D1" s="38" t="s">
        <v>565</v>
      </c>
    </row>
    <row r="2" spans="2:39" ht="12.75">
      <c r="B2" s="104"/>
      <c r="C2" s="105"/>
      <c r="D2" s="106"/>
      <c r="E2" s="107"/>
      <c r="F2" s="107"/>
      <c r="G2" s="107"/>
      <c r="H2" s="107"/>
      <c r="I2" s="107"/>
      <c r="J2" s="107"/>
      <c r="K2" s="107"/>
      <c r="L2" s="107"/>
      <c r="M2" s="108"/>
      <c r="U2" s="3"/>
      <c r="V2" s="3"/>
      <c r="W2" s="3"/>
      <c r="X2" s="3"/>
      <c r="Y2" s="3"/>
      <c r="Z2" s="3"/>
      <c r="AA2" s="3"/>
      <c r="AB2" s="3"/>
      <c r="AC2" s="3"/>
      <c r="AD2" s="3"/>
      <c r="AE2" s="3"/>
      <c r="AF2" s="3"/>
      <c r="AG2" s="3"/>
      <c r="AH2" s="3"/>
      <c r="AI2" s="3"/>
      <c r="AJ2" s="3"/>
      <c r="AK2" s="3"/>
      <c r="AL2" s="3"/>
      <c r="AM2" s="3"/>
    </row>
    <row r="3" spans="2:39" ht="12.75">
      <c r="B3" s="109"/>
      <c r="C3" s="202" t="s">
        <v>51</v>
      </c>
      <c r="D3" s="202"/>
      <c r="E3" s="202"/>
      <c r="F3" s="202"/>
      <c r="G3" s="202"/>
      <c r="H3" s="202"/>
      <c r="I3" s="202"/>
      <c r="J3" s="202"/>
      <c r="K3" s="202"/>
      <c r="L3" s="202"/>
      <c r="M3" s="110"/>
      <c r="O3" s="36" t="s">
        <v>534</v>
      </c>
      <c r="U3" s="3"/>
      <c r="V3" s="3"/>
      <c r="W3" s="3"/>
      <c r="X3" s="3"/>
      <c r="Y3" s="3"/>
      <c r="Z3" s="3"/>
      <c r="AA3" s="3"/>
      <c r="AB3" s="3"/>
      <c r="AC3" s="3"/>
      <c r="AD3" s="3"/>
      <c r="AE3" s="3"/>
      <c r="AF3" s="3"/>
      <c r="AG3" s="3"/>
      <c r="AH3" s="3"/>
      <c r="AI3" s="3"/>
      <c r="AJ3" s="3"/>
      <c r="AK3" s="3"/>
      <c r="AL3" s="3"/>
      <c r="AM3" s="3"/>
    </row>
    <row r="4" spans="2:39" ht="18">
      <c r="B4" s="111"/>
      <c r="C4" s="207" t="s">
        <v>50</v>
      </c>
      <c r="D4" s="207"/>
      <c r="E4" s="207"/>
      <c r="F4" s="207"/>
      <c r="G4" s="207"/>
      <c r="H4" s="207"/>
      <c r="I4" s="207"/>
      <c r="J4" s="207"/>
      <c r="K4" s="207"/>
      <c r="L4" s="207"/>
      <c r="M4" s="112"/>
      <c r="U4" s="3"/>
      <c r="V4" s="3"/>
      <c r="W4" s="3"/>
      <c r="X4" s="3"/>
      <c r="Y4" s="3"/>
      <c r="Z4" s="3"/>
      <c r="AA4" s="3"/>
      <c r="AB4" s="3"/>
      <c r="AC4" s="3"/>
      <c r="AD4" s="3"/>
      <c r="AE4" s="3"/>
      <c r="AF4" s="3"/>
      <c r="AG4" s="3"/>
      <c r="AH4" s="3"/>
      <c r="AI4" s="3"/>
      <c r="AJ4" s="3"/>
      <c r="AK4" s="3"/>
      <c r="AL4" s="3"/>
      <c r="AM4" s="3"/>
    </row>
    <row r="5" spans="2:39" ht="11.25" customHeight="1">
      <c r="B5" s="113"/>
      <c r="C5" s="12"/>
      <c r="D5" s="21"/>
      <c r="E5" s="15"/>
      <c r="F5" s="15"/>
      <c r="G5" s="15"/>
      <c r="H5" s="15"/>
      <c r="I5" s="15"/>
      <c r="J5" s="15"/>
      <c r="K5" s="15"/>
      <c r="L5" s="15"/>
      <c r="M5" s="112"/>
      <c r="O5" s="36" t="s">
        <v>515</v>
      </c>
      <c r="U5" s="3"/>
      <c r="V5" s="3"/>
      <c r="W5" s="3"/>
      <c r="X5" s="3"/>
      <c r="Y5" s="3"/>
      <c r="Z5" s="3"/>
      <c r="AA5" s="3"/>
      <c r="AB5" s="3"/>
      <c r="AC5" s="3"/>
      <c r="AD5" s="3"/>
      <c r="AE5" s="3"/>
      <c r="AF5" s="3"/>
      <c r="AG5" s="3"/>
      <c r="AH5" s="3"/>
      <c r="AI5" s="3"/>
      <c r="AJ5" s="3"/>
      <c r="AK5" s="3"/>
      <c r="AL5" s="3"/>
      <c r="AM5" s="3"/>
    </row>
    <row r="6" spans="2:39" ht="14.25">
      <c r="B6" s="114"/>
      <c r="C6" s="208" t="s">
        <v>542</v>
      </c>
      <c r="D6" s="210" t="s">
        <v>566</v>
      </c>
      <c r="E6" s="206" t="s">
        <v>539</v>
      </c>
      <c r="F6" s="206" t="s">
        <v>160</v>
      </c>
      <c r="G6" s="206" t="s">
        <v>161</v>
      </c>
      <c r="H6" s="206" t="s">
        <v>162</v>
      </c>
      <c r="I6" s="206" t="s">
        <v>163</v>
      </c>
      <c r="J6" s="206"/>
      <c r="K6" s="206"/>
      <c r="L6" s="206"/>
      <c r="M6" s="112"/>
      <c r="O6" s="36" t="s">
        <v>516</v>
      </c>
      <c r="U6" s="3"/>
      <c r="V6" s="3"/>
      <c r="W6" s="3"/>
      <c r="X6" s="3"/>
      <c r="Y6" s="3"/>
      <c r="Z6" s="3"/>
      <c r="AA6" s="3"/>
      <c r="AB6" s="3"/>
      <c r="AC6" s="3"/>
      <c r="AD6" s="3"/>
      <c r="AE6" s="3"/>
      <c r="AF6" s="3"/>
      <c r="AG6" s="3"/>
      <c r="AH6" s="3"/>
      <c r="AI6" s="3"/>
      <c r="AJ6" s="3"/>
      <c r="AK6" s="3"/>
      <c r="AL6" s="3"/>
      <c r="AM6" s="3"/>
    </row>
    <row r="7" spans="2:15" ht="12.75">
      <c r="B7" s="115"/>
      <c r="C7" s="209"/>
      <c r="D7" s="210"/>
      <c r="E7" s="206"/>
      <c r="F7" s="206"/>
      <c r="G7" s="206"/>
      <c r="H7" s="206"/>
      <c r="I7" s="94" t="s">
        <v>164</v>
      </c>
      <c r="J7" s="94" t="s">
        <v>656</v>
      </c>
      <c r="K7" s="94" t="s">
        <v>657</v>
      </c>
      <c r="L7" s="94" t="s">
        <v>658</v>
      </c>
      <c r="M7" s="110"/>
      <c r="O7" s="36" t="s">
        <v>517</v>
      </c>
    </row>
    <row r="8" spans="2:25" ht="12.75">
      <c r="B8" s="115"/>
      <c r="C8" s="24" t="s">
        <v>562</v>
      </c>
      <c r="D8" s="30" t="s">
        <v>52</v>
      </c>
      <c r="E8" s="27" t="s">
        <v>36</v>
      </c>
      <c r="F8" s="27">
        <v>300</v>
      </c>
      <c r="G8" s="58">
        <f>'Программа производства'!G13</f>
        <v>2272.5</v>
      </c>
      <c r="H8" s="58">
        <f>'Программа производства'!I13</f>
        <v>3040.2</v>
      </c>
      <c r="I8" s="58">
        <f>'Программа производства'!K13</f>
        <v>592.35</v>
      </c>
      <c r="J8" s="58">
        <f>'Программа производства'!M13</f>
        <v>1256.95</v>
      </c>
      <c r="K8" s="58">
        <f>'Программа производства'!O13</f>
        <v>2092.8</v>
      </c>
      <c r="L8" s="58">
        <f>'Программа производства'!Q13</f>
        <v>3040.2</v>
      </c>
      <c r="M8" s="110"/>
      <c r="O8" s="36" t="s">
        <v>519</v>
      </c>
      <c r="P8" s="158"/>
      <c r="Q8" s="158"/>
      <c r="R8" s="158"/>
      <c r="S8" s="158"/>
      <c r="T8" s="158"/>
      <c r="U8" s="158"/>
      <c r="V8" s="156"/>
      <c r="W8" s="156"/>
      <c r="X8" s="156"/>
      <c r="Y8" s="156"/>
    </row>
    <row r="9" spans="2:24" ht="12.75">
      <c r="B9" s="115"/>
      <c r="C9" s="24" t="s">
        <v>549</v>
      </c>
      <c r="D9" s="30" t="s">
        <v>53</v>
      </c>
      <c r="E9" s="27" t="s">
        <v>541</v>
      </c>
      <c r="F9" s="45">
        <v>1.11</v>
      </c>
      <c r="G9" s="43">
        <f>G8/F8</f>
        <v>7.575</v>
      </c>
      <c r="H9" s="43">
        <f>H8/$G$8</f>
        <v>1.3378217821782177</v>
      </c>
      <c r="I9" s="43">
        <f>I8/$G$8</f>
        <v>0.2606600660066007</v>
      </c>
      <c r="J9" s="43">
        <f>J8/$G$8</f>
        <v>0.5531133113311332</v>
      </c>
      <c r="K9" s="43">
        <f>K8/$G$8</f>
        <v>0.920924092409241</v>
      </c>
      <c r="L9" s="43">
        <f>L8/$G$8</f>
        <v>1.3378217821782177</v>
      </c>
      <c r="M9" s="110"/>
      <c r="N9" s="34"/>
      <c r="O9" s="36" t="s">
        <v>520</v>
      </c>
      <c r="P9" s="158"/>
      <c r="Q9" s="158"/>
      <c r="R9" s="158"/>
      <c r="S9" s="158"/>
      <c r="T9" s="158"/>
      <c r="U9" s="158"/>
      <c r="V9" s="156"/>
      <c r="W9" s="156"/>
      <c r="X9" s="156"/>
    </row>
    <row r="10" spans="2:24" s="18" customFormat="1" ht="38.25">
      <c r="B10" s="116"/>
      <c r="C10" s="24" t="s">
        <v>550</v>
      </c>
      <c r="D10" s="30" t="s">
        <v>54</v>
      </c>
      <c r="E10" s="27" t="s">
        <v>36</v>
      </c>
      <c r="F10" s="136">
        <v>0.087</v>
      </c>
      <c r="G10" s="157">
        <f>'Проектно-балансовая ведомость'!F15/'Показатели развития на год'!G8/12</f>
        <v>0.0010531434543454346</v>
      </c>
      <c r="H10" s="157">
        <f>L10</f>
        <v>0.0014137835047401852</v>
      </c>
      <c r="I10" s="157">
        <f>'Проектно-балансовая ведомость'!G15/'Показатели развития на год'!I8/3</f>
        <v>0.023495915515414124</v>
      </c>
      <c r="J10" s="157">
        <f>'Проектно-балансовая ведомость'!H15/'Показатели развития на год'!J8/6</f>
        <v>0.005850021657362839</v>
      </c>
      <c r="K10" s="157">
        <f>'Проектно-балансовая ведомость'!I15/'Показатели развития на год'!K8/9</f>
        <v>0.0025682173802242607</v>
      </c>
      <c r="L10" s="157">
        <f>'Проектно-балансовая ведомость'!J15/'Показатели развития на год'!L8/12</f>
        <v>0.0014137835047401852</v>
      </c>
      <c r="M10" s="117"/>
      <c r="N10" s="34"/>
      <c r="O10" s="36" t="s">
        <v>518</v>
      </c>
      <c r="P10" s="158"/>
      <c r="Q10" s="158"/>
      <c r="R10" s="158"/>
      <c r="S10" s="158"/>
      <c r="T10" s="158"/>
      <c r="U10" s="158"/>
      <c r="V10" s="156"/>
      <c r="W10" s="156"/>
      <c r="X10" s="156"/>
    </row>
    <row r="11" spans="2:24" ht="25.5">
      <c r="B11" s="115"/>
      <c r="C11" s="24" t="s">
        <v>551</v>
      </c>
      <c r="D11" s="30" t="s">
        <v>55</v>
      </c>
      <c r="E11" s="27" t="s">
        <v>541</v>
      </c>
      <c r="F11" s="45">
        <v>0.2</v>
      </c>
      <c r="G11" s="43">
        <f>'Программа производства'!G28</f>
        <v>0.45</v>
      </c>
      <c r="H11" s="43">
        <f>'Программа производства'!I28</f>
        <v>0.56</v>
      </c>
      <c r="I11" s="43">
        <f>'Программа производства'!K28</f>
        <v>0.53</v>
      </c>
      <c r="J11" s="43">
        <f>'Программа производства'!M28</f>
        <v>0.535</v>
      </c>
      <c r="K11" s="43">
        <f>'Программа производства'!O28</f>
        <v>0.54</v>
      </c>
      <c r="L11" s="43">
        <f>'Программа производства'!Q28</f>
        <v>0.56</v>
      </c>
      <c r="M11" s="110"/>
      <c r="N11" s="34"/>
      <c r="O11" s="36" t="s">
        <v>521</v>
      </c>
      <c r="P11" s="158"/>
      <c r="Q11" s="158"/>
      <c r="R11" s="158"/>
      <c r="S11" s="158"/>
      <c r="T11" s="158"/>
      <c r="U11" s="158"/>
      <c r="V11" s="156"/>
      <c r="W11" s="156"/>
      <c r="X11" s="156"/>
    </row>
    <row r="12" spans="2:24" s="3" customFormat="1" ht="25.5">
      <c r="B12" s="114"/>
      <c r="C12" s="24" t="s">
        <v>552</v>
      </c>
      <c r="D12" s="30" t="s">
        <v>56</v>
      </c>
      <c r="E12" s="27" t="s">
        <v>541</v>
      </c>
      <c r="F12" s="45">
        <v>0.6</v>
      </c>
      <c r="G12" s="43">
        <f>'Программа производства'!G27</f>
        <v>0.6</v>
      </c>
      <c r="H12" s="43">
        <f>'Программа производства'!I27</f>
        <v>0.55</v>
      </c>
      <c r="I12" s="43">
        <f>'Программа производства'!K27</f>
        <v>0.58</v>
      </c>
      <c r="J12" s="43">
        <f>'Программа производства'!M27</f>
        <v>0.57</v>
      </c>
      <c r="K12" s="43">
        <f>'Программа производства'!O27</f>
        <v>0.56</v>
      </c>
      <c r="L12" s="43">
        <f>'Программа производства'!Q27</f>
        <v>0.55</v>
      </c>
      <c r="M12" s="118"/>
      <c r="N12" s="34"/>
      <c r="O12" s="36" t="s">
        <v>522</v>
      </c>
      <c r="P12" s="158"/>
      <c r="Q12" s="158"/>
      <c r="R12" s="158"/>
      <c r="S12" s="158"/>
      <c r="T12" s="158"/>
      <c r="U12" s="158"/>
      <c r="V12" s="156"/>
      <c r="W12" s="156"/>
      <c r="X12" s="156"/>
    </row>
    <row r="13" spans="2:24" s="3" customFormat="1" ht="25.5">
      <c r="B13" s="115"/>
      <c r="C13" s="24" t="s">
        <v>553</v>
      </c>
      <c r="D13" s="30" t="s">
        <v>119</v>
      </c>
      <c r="E13" s="27" t="s">
        <v>36</v>
      </c>
      <c r="F13" s="27">
        <v>275</v>
      </c>
      <c r="G13" s="58">
        <f>'Программа реализации'!G20</f>
        <v>2272.5</v>
      </c>
      <c r="H13" s="58">
        <f>'Программа реализации'!I20</f>
        <v>3040.2</v>
      </c>
      <c r="I13" s="58">
        <f>'Программа реализации'!K20</f>
        <v>592.35</v>
      </c>
      <c r="J13" s="58">
        <f>'Программа реализации'!M20</f>
        <v>1256.95</v>
      </c>
      <c r="K13" s="58">
        <f>'Программа реализации'!O20</f>
        <v>2092.8</v>
      </c>
      <c r="L13" s="58">
        <f>'Программа реализации'!Q20</f>
        <v>3040.2</v>
      </c>
      <c r="M13" s="119"/>
      <c r="N13" s="34"/>
      <c r="O13" s="36" t="s">
        <v>523</v>
      </c>
      <c r="P13" s="158"/>
      <c r="Q13" s="158"/>
      <c r="R13" s="158"/>
      <c r="S13" s="158"/>
      <c r="T13" s="158"/>
      <c r="U13" s="158"/>
      <c r="V13" s="156"/>
      <c r="W13" s="156"/>
      <c r="X13" s="156"/>
    </row>
    <row r="14" spans="2:24" s="6" customFormat="1" ht="12.75">
      <c r="B14" s="115"/>
      <c r="C14" s="24" t="s">
        <v>557</v>
      </c>
      <c r="D14" s="31" t="s">
        <v>57</v>
      </c>
      <c r="E14" s="27" t="s">
        <v>36</v>
      </c>
      <c r="F14" s="27">
        <v>240</v>
      </c>
      <c r="G14" s="58">
        <f>'Программа реализации'!G21</f>
        <v>1500</v>
      </c>
      <c r="H14" s="58">
        <f>'Программа реализации'!I21</f>
        <v>2300</v>
      </c>
      <c r="I14" s="58">
        <f>'Программа реализации'!K21</f>
        <v>500</v>
      </c>
      <c r="J14" s="58">
        <f>'Программа реализации'!M21</f>
        <v>1000</v>
      </c>
      <c r="K14" s="58">
        <f>'Программа реализации'!O21</f>
        <v>1500</v>
      </c>
      <c r="L14" s="58">
        <f>'Программа реализации'!Q21</f>
        <v>2500</v>
      </c>
      <c r="M14" s="110"/>
      <c r="N14" s="34"/>
      <c r="O14" s="36" t="s">
        <v>524</v>
      </c>
      <c r="P14" s="158"/>
      <c r="Q14" s="158"/>
      <c r="R14" s="158"/>
      <c r="S14" s="158"/>
      <c r="T14" s="158"/>
      <c r="U14" s="158"/>
      <c r="V14" s="156"/>
      <c r="W14" s="156"/>
      <c r="X14" s="156"/>
    </row>
    <row r="15" spans="2:24" s="6" customFormat="1" ht="12.75">
      <c r="B15" s="115"/>
      <c r="C15" s="24" t="s">
        <v>558</v>
      </c>
      <c r="D15" s="31" t="s">
        <v>58</v>
      </c>
      <c r="E15" s="27" t="s">
        <v>36</v>
      </c>
      <c r="F15" s="25">
        <f>F13-F14</f>
        <v>35</v>
      </c>
      <c r="G15" s="58">
        <f>'Программа реализации'!G22</f>
        <v>772.5</v>
      </c>
      <c r="H15" s="58">
        <f>'Программа реализации'!I22</f>
        <v>740.1999999999998</v>
      </c>
      <c r="I15" s="58">
        <f>'Программа реализации'!K22</f>
        <v>92.35000000000002</v>
      </c>
      <c r="J15" s="58">
        <f>'Программа реализации'!M22</f>
        <v>256.95000000000005</v>
      </c>
      <c r="K15" s="58">
        <f>'Программа реализации'!O22</f>
        <v>592.8000000000002</v>
      </c>
      <c r="L15" s="58">
        <f>'Программа реализации'!Q22</f>
        <v>540.1999999999998</v>
      </c>
      <c r="M15" s="110"/>
      <c r="N15" s="34"/>
      <c r="O15" s="36" t="s">
        <v>525</v>
      </c>
      <c r="P15" s="158"/>
      <c r="Q15" s="158"/>
      <c r="R15" s="158"/>
      <c r="S15" s="158"/>
      <c r="T15" s="158"/>
      <c r="U15" s="158"/>
      <c r="V15" s="156"/>
      <c r="W15" s="156"/>
      <c r="X15" s="156"/>
    </row>
    <row r="16" spans="2:24" s="19" customFormat="1" ht="12.75">
      <c r="B16" s="116"/>
      <c r="C16" s="24" t="s">
        <v>554</v>
      </c>
      <c r="D16" s="30" t="s">
        <v>59</v>
      </c>
      <c r="E16" s="27" t="s">
        <v>541</v>
      </c>
      <c r="F16" s="45">
        <v>1.11</v>
      </c>
      <c r="G16" s="43">
        <f>G13/F13</f>
        <v>8.263636363636364</v>
      </c>
      <c r="H16" s="43">
        <f>H13/$G$13</f>
        <v>1.3378217821782177</v>
      </c>
      <c r="I16" s="43">
        <f>I13/$G$13</f>
        <v>0.2606600660066007</v>
      </c>
      <c r="J16" s="43">
        <f>J13/$G$13</f>
        <v>0.5531133113311332</v>
      </c>
      <c r="K16" s="43">
        <f>K13/$G$13</f>
        <v>0.920924092409241</v>
      </c>
      <c r="L16" s="43">
        <f>L13/$G$13</f>
        <v>1.3378217821782177</v>
      </c>
      <c r="M16" s="117"/>
      <c r="N16" s="34"/>
      <c r="O16" s="36" t="s">
        <v>526</v>
      </c>
      <c r="P16" s="158"/>
      <c r="Q16" s="158"/>
      <c r="R16" s="158"/>
      <c r="S16" s="158"/>
      <c r="T16" s="158"/>
      <c r="U16" s="158"/>
      <c r="V16" s="156"/>
      <c r="W16" s="156"/>
      <c r="X16" s="156"/>
    </row>
    <row r="17" spans="2:24" s="6" customFormat="1" ht="12.75">
      <c r="B17" s="115"/>
      <c r="C17" s="24" t="s">
        <v>555</v>
      </c>
      <c r="D17" s="30" t="s">
        <v>60</v>
      </c>
      <c r="E17" s="27" t="s">
        <v>36</v>
      </c>
      <c r="F17" s="127">
        <v>120</v>
      </c>
      <c r="G17" s="58">
        <f>'Программа производства'!G16+'Программа производства'!G19+'Программа производства'!G23</f>
        <v>442.5</v>
      </c>
      <c r="H17" s="58">
        <f>'Программа производства'!I16+'Программа производства'!I19+'Программа производства'!I23</f>
        <v>616.2</v>
      </c>
      <c r="I17" s="58">
        <f>'Программа производства'!K16+'Программа производства'!K19+'Программа производства'!K23</f>
        <v>107.25</v>
      </c>
      <c r="J17" s="58">
        <f>'Программа производства'!M16+'Программа производства'!M19+'Программа производства'!M23</f>
        <v>241.95</v>
      </c>
      <c r="K17" s="58">
        <f>'Программа производства'!O16+'Программа производства'!O19+'Программа производства'!O23</f>
        <v>399.7</v>
      </c>
      <c r="L17" s="58">
        <f>'Программа производства'!Q16+'Программа производства'!Q19+'Программа производства'!Q23</f>
        <v>616.2</v>
      </c>
      <c r="M17" s="110"/>
      <c r="N17" s="34"/>
      <c r="O17" s="36" t="s">
        <v>527</v>
      </c>
      <c r="P17" s="158"/>
      <c r="Q17" s="158"/>
      <c r="R17" s="158"/>
      <c r="S17" s="158"/>
      <c r="T17" s="158"/>
      <c r="U17" s="158"/>
      <c r="V17" s="156"/>
      <c r="W17" s="156"/>
      <c r="X17" s="156"/>
    </row>
    <row r="18" spans="2:24" s="6" customFormat="1" ht="25.5">
      <c r="B18" s="115"/>
      <c r="C18" s="24" t="s">
        <v>556</v>
      </c>
      <c r="D18" s="30" t="s">
        <v>61</v>
      </c>
      <c r="E18" s="27" t="s">
        <v>541</v>
      </c>
      <c r="F18" s="43">
        <f aca="true" t="shared" si="0" ref="F18:L18">F17/F13</f>
        <v>0.43636363636363634</v>
      </c>
      <c r="G18" s="43">
        <f t="shared" si="0"/>
        <v>0.19471947194719472</v>
      </c>
      <c r="H18" s="43">
        <f t="shared" si="0"/>
        <v>0.2026840339451352</v>
      </c>
      <c r="I18" s="43">
        <f t="shared" si="0"/>
        <v>0.181058495821727</v>
      </c>
      <c r="J18" s="43">
        <f t="shared" si="0"/>
        <v>0.19248975695135048</v>
      </c>
      <c r="K18" s="43">
        <f t="shared" si="0"/>
        <v>0.19098814984709478</v>
      </c>
      <c r="L18" s="43">
        <f t="shared" si="0"/>
        <v>0.2026840339451352</v>
      </c>
      <c r="M18" s="110"/>
      <c r="N18" s="34"/>
      <c r="O18" s="166" t="s">
        <v>528</v>
      </c>
      <c r="P18" s="158"/>
      <c r="Q18" s="158"/>
      <c r="R18" s="158"/>
      <c r="S18" s="158"/>
      <c r="T18" s="158"/>
      <c r="U18" s="158"/>
      <c r="V18" s="156"/>
      <c r="W18" s="156"/>
      <c r="X18" s="156"/>
    </row>
    <row r="19" spans="2:24" s="6" customFormat="1" ht="12.75">
      <c r="B19" s="115"/>
      <c r="C19" s="24" t="s">
        <v>568</v>
      </c>
      <c r="D19" s="30" t="s">
        <v>62</v>
      </c>
      <c r="E19" s="27" t="s">
        <v>36</v>
      </c>
      <c r="F19" s="40">
        <v>0</v>
      </c>
      <c r="G19" s="40">
        <v>0</v>
      </c>
      <c r="H19" s="40">
        <v>0</v>
      </c>
      <c r="I19" s="40">
        <v>0</v>
      </c>
      <c r="J19" s="40">
        <v>0</v>
      </c>
      <c r="K19" s="40">
        <v>0</v>
      </c>
      <c r="L19" s="40">
        <v>0</v>
      </c>
      <c r="M19" s="110"/>
      <c r="N19" s="34"/>
      <c r="O19" s="36" t="s">
        <v>529</v>
      </c>
      <c r="P19" s="158"/>
      <c r="Q19" s="158"/>
      <c r="R19" s="158"/>
      <c r="S19" s="158"/>
      <c r="T19" s="158"/>
      <c r="U19" s="158"/>
      <c r="V19" s="156"/>
      <c r="W19" s="156"/>
      <c r="X19" s="156"/>
    </row>
    <row r="20" spans="2:24" s="6" customFormat="1" ht="12.75">
      <c r="B20" s="115"/>
      <c r="C20" s="24" t="s">
        <v>569</v>
      </c>
      <c r="D20" s="30" t="s">
        <v>120</v>
      </c>
      <c r="E20" s="27" t="s">
        <v>36</v>
      </c>
      <c r="F20" s="40">
        <v>190</v>
      </c>
      <c r="G20" s="58">
        <f>'затраты на реализацию'!E8</f>
        <v>2629.693</v>
      </c>
      <c r="H20" s="58">
        <f>'затраты на реализацию'!F8</f>
        <v>3048.6562099999996</v>
      </c>
      <c r="I20" s="58">
        <f>'затраты на реализацию'!G8</f>
        <v>757.0099999999999</v>
      </c>
      <c r="J20" s="58">
        <f>'затраты на реализацию'!H8</f>
        <v>1516.46</v>
      </c>
      <c r="K20" s="58">
        <f>'затраты на реализацию'!I8</f>
        <v>2272.2</v>
      </c>
      <c r="L20" s="58">
        <f>'затраты на реализацию'!J8</f>
        <v>3054.7339999999995</v>
      </c>
      <c r="M20" s="110"/>
      <c r="N20" s="34"/>
      <c r="O20" s="36" t="s">
        <v>530</v>
      </c>
      <c r="P20" s="158"/>
      <c r="Q20" s="158"/>
      <c r="R20" s="158"/>
      <c r="S20" s="158"/>
      <c r="T20" s="158"/>
      <c r="U20" s="158"/>
      <c r="V20" s="156"/>
      <c r="W20" s="156"/>
      <c r="X20" s="156"/>
    </row>
    <row r="21" spans="2:24" s="6" customFormat="1" ht="12.75">
      <c r="B21" s="115"/>
      <c r="C21" s="24" t="s">
        <v>570</v>
      </c>
      <c r="D21" s="31" t="s">
        <v>63</v>
      </c>
      <c r="E21" s="27" t="s">
        <v>36</v>
      </c>
      <c r="F21" s="40">
        <v>100</v>
      </c>
      <c r="G21" s="58">
        <f>'затраты на реализацию'!E9</f>
        <v>111.645</v>
      </c>
      <c r="H21" s="58">
        <f>'затраты на реализацию'!F9</f>
        <v>127.31260999999999</v>
      </c>
      <c r="I21" s="58">
        <f>'затраты на реализацию'!G9</f>
        <v>36.06</v>
      </c>
      <c r="J21" s="58">
        <f>'затраты на реализацию'!H9</f>
        <v>67.38</v>
      </c>
      <c r="K21" s="58">
        <f>'затраты на реализацию'!I9</f>
        <v>99.49000000000001</v>
      </c>
      <c r="L21" s="58">
        <f>'затраты на реализацию'!J9</f>
        <v>127.30999999999999</v>
      </c>
      <c r="M21" s="110"/>
      <c r="N21" s="34"/>
      <c r="O21" s="36" t="s">
        <v>531</v>
      </c>
      <c r="P21" s="158"/>
      <c r="Q21" s="158"/>
      <c r="R21" s="158"/>
      <c r="S21" s="158"/>
      <c r="T21" s="158"/>
      <c r="U21" s="158"/>
      <c r="V21" s="156"/>
      <c r="W21" s="156"/>
      <c r="X21" s="156"/>
    </row>
    <row r="22" spans="2:24" s="6" customFormat="1" ht="12.75">
      <c r="B22" s="115"/>
      <c r="C22" s="24" t="s">
        <v>571</v>
      </c>
      <c r="D22" s="31" t="s">
        <v>64</v>
      </c>
      <c r="E22" s="27" t="s">
        <v>36</v>
      </c>
      <c r="F22" s="40">
        <v>50</v>
      </c>
      <c r="G22" s="58">
        <f>'затраты на реализацию'!E15</f>
        <v>1867.2</v>
      </c>
      <c r="H22" s="58">
        <f>'затраты на реализацию'!F15</f>
        <v>2163.54</v>
      </c>
      <c r="I22" s="58">
        <f>'затраты на реализацию'!G15</f>
        <v>532.5</v>
      </c>
      <c r="J22" s="58">
        <f>'затраты на реализацию'!H15</f>
        <v>1072</v>
      </c>
      <c r="K22" s="58">
        <f>'затраты на реализацию'!I15</f>
        <v>1606.5</v>
      </c>
      <c r="L22" s="58">
        <f>'затраты на реализацию'!J15</f>
        <v>2163.6</v>
      </c>
      <c r="M22" s="110"/>
      <c r="N22" s="34"/>
      <c r="O22" s="36" t="s">
        <v>532</v>
      </c>
      <c r="P22" s="158"/>
      <c r="Q22" s="158"/>
      <c r="R22" s="158"/>
      <c r="S22" s="158"/>
      <c r="T22" s="158"/>
      <c r="U22" s="158"/>
      <c r="V22" s="156"/>
      <c r="W22" s="156"/>
      <c r="X22" s="156"/>
    </row>
    <row r="23" spans="2:24" s="6" customFormat="1" ht="12.75">
      <c r="B23" s="115"/>
      <c r="C23" s="24" t="s">
        <v>572</v>
      </c>
      <c r="D23" s="31" t="s">
        <v>65</v>
      </c>
      <c r="E23" s="27" t="s">
        <v>36</v>
      </c>
      <c r="F23" s="40">
        <v>20</v>
      </c>
      <c r="G23" s="58">
        <f>'затраты на реализацию'!E16</f>
        <v>634.8480000000001</v>
      </c>
      <c r="H23" s="58">
        <f>'затраты на реализацию'!F16</f>
        <v>735.6036</v>
      </c>
      <c r="I23" s="58">
        <f>'затраты на реализацию'!G16</f>
        <v>181.05</v>
      </c>
      <c r="J23" s="58">
        <f>'затраты на реализацию'!H16</f>
        <v>364.48</v>
      </c>
      <c r="K23" s="58">
        <f>'затраты на реализацию'!I16</f>
        <v>546.21</v>
      </c>
      <c r="L23" s="58">
        <f>'затраты на реализацию'!J16</f>
        <v>735.624</v>
      </c>
      <c r="M23" s="110"/>
      <c r="N23" s="34"/>
      <c r="O23" s="36" t="s">
        <v>533</v>
      </c>
      <c r="P23" s="158"/>
      <c r="Q23" s="158"/>
      <c r="R23" s="158"/>
      <c r="S23" s="158"/>
      <c r="T23" s="158"/>
      <c r="U23" s="158"/>
      <c r="V23" s="156"/>
      <c r="W23" s="156"/>
      <c r="X23" s="156"/>
    </row>
    <row r="24" spans="2:24" s="6" customFormat="1" ht="25.5">
      <c r="B24" s="115"/>
      <c r="C24" s="24" t="s">
        <v>573</v>
      </c>
      <c r="D24" s="31" t="s">
        <v>66</v>
      </c>
      <c r="E24" s="27" t="s">
        <v>36</v>
      </c>
      <c r="F24" s="40">
        <v>5</v>
      </c>
      <c r="G24" s="58">
        <f>'затраты на реализацию'!E17</f>
        <v>2</v>
      </c>
      <c r="H24" s="58">
        <f>'затраты на реализацию'!F17</f>
        <v>6</v>
      </c>
      <c r="I24" s="58">
        <f>'затраты на реализацию'!G17</f>
        <v>3</v>
      </c>
      <c r="J24" s="58">
        <f>'затраты на реализацию'!H17</f>
        <v>5</v>
      </c>
      <c r="K24" s="58">
        <f>'затраты на реализацию'!I17</f>
        <v>8</v>
      </c>
      <c r="L24" s="58">
        <f>'затраты на реализацию'!J17</f>
        <v>12</v>
      </c>
      <c r="M24" s="110"/>
      <c r="N24" s="34"/>
      <c r="O24" s="36"/>
      <c r="P24" s="158"/>
      <c r="Q24" s="158"/>
      <c r="R24" s="158"/>
      <c r="S24" s="158"/>
      <c r="T24" s="158"/>
      <c r="U24" s="158"/>
      <c r="V24" s="156"/>
      <c r="W24" s="156"/>
      <c r="X24" s="156"/>
    </row>
    <row r="25" spans="2:24" s="6" customFormat="1" ht="12.75">
      <c r="B25" s="115"/>
      <c r="C25" s="24" t="s">
        <v>574</v>
      </c>
      <c r="D25" s="31" t="s">
        <v>67</v>
      </c>
      <c r="E25" s="27" t="s">
        <v>36</v>
      </c>
      <c r="F25" s="40">
        <v>15</v>
      </c>
      <c r="G25" s="58">
        <f>'затраты на реализацию'!E18</f>
        <v>14</v>
      </c>
      <c r="H25" s="58">
        <f>'затраты на реализацию'!F18</f>
        <v>16.2</v>
      </c>
      <c r="I25" s="58">
        <f>'затраты на реализацию'!G18</f>
        <v>4.4</v>
      </c>
      <c r="J25" s="58">
        <f>'затраты на реализацию'!H18</f>
        <v>7.6</v>
      </c>
      <c r="K25" s="58">
        <f>'затраты на реализацию'!I18</f>
        <v>12</v>
      </c>
      <c r="L25" s="58">
        <f>'затраты на реализацию'!J18</f>
        <v>16.2</v>
      </c>
      <c r="M25" s="110"/>
      <c r="N25" s="34"/>
      <c r="O25" s="36"/>
      <c r="P25" s="158"/>
      <c r="Q25" s="158"/>
      <c r="R25" s="158"/>
      <c r="S25" s="158"/>
      <c r="T25" s="158"/>
      <c r="U25" s="158"/>
      <c r="V25" s="156"/>
      <c r="W25" s="156"/>
      <c r="X25" s="156"/>
    </row>
    <row r="26" spans="2:24" s="6" customFormat="1" ht="12.75">
      <c r="B26" s="115"/>
      <c r="C26" s="24" t="s">
        <v>576</v>
      </c>
      <c r="D26" s="30" t="s">
        <v>68</v>
      </c>
      <c r="E26" s="27" t="s">
        <v>541</v>
      </c>
      <c r="F26" s="45">
        <v>1.3</v>
      </c>
      <c r="G26" s="43">
        <f>H20/G20</f>
        <v>1.1593201982132513</v>
      </c>
      <c r="H26" s="43">
        <f>H20/F20</f>
        <v>16.045558999999997</v>
      </c>
      <c r="I26" s="43">
        <f>I20/$G$20</f>
        <v>0.28787010498944166</v>
      </c>
      <c r="J26" s="43">
        <f>J20/$G$20</f>
        <v>0.5766680749425883</v>
      </c>
      <c r="K26" s="43">
        <f>K20/$G$20</f>
        <v>0.8640552338238721</v>
      </c>
      <c r="L26" s="43">
        <f>L20/$G$20</f>
        <v>1.1616314147697087</v>
      </c>
      <c r="M26" s="110"/>
      <c r="N26" s="34"/>
      <c r="O26" s="36"/>
      <c r="P26" s="158"/>
      <c r="Q26" s="158"/>
      <c r="R26" s="158"/>
      <c r="S26" s="158"/>
      <c r="T26" s="158"/>
      <c r="U26" s="158"/>
      <c r="V26" s="156"/>
      <c r="W26" s="156"/>
      <c r="X26" s="156"/>
    </row>
    <row r="27" spans="2:24" s="6" customFormat="1" ht="38.25">
      <c r="B27" s="115"/>
      <c r="C27" s="24" t="s">
        <v>577</v>
      </c>
      <c r="D27" s="30" t="s">
        <v>69</v>
      </c>
      <c r="E27" s="27" t="s">
        <v>541</v>
      </c>
      <c r="F27" s="45">
        <v>0.96</v>
      </c>
      <c r="G27" s="43">
        <f>(G21/G20)/($F$21/$F$20)</f>
        <v>0.08066549973704154</v>
      </c>
      <c r="H27" s="43">
        <f>(H21/H20)/($G$21/$G$20)</f>
        <v>0.9836231491542988</v>
      </c>
      <c r="I27" s="43">
        <f>(I21/I20)/($G$21/$G$20)</f>
        <v>1.121992304368824</v>
      </c>
      <c r="J27" s="43">
        <f>(J21/J20)/($G$21/$G$20)</f>
        <v>1.046564067287613</v>
      </c>
      <c r="K27" s="43">
        <f>(K21/K20)/($G$21/$G$20)</f>
        <v>1.03133236679193</v>
      </c>
      <c r="L27" s="43">
        <f>(L21/L20)/($G$21/$G$20)</f>
        <v>0.9816459782989552</v>
      </c>
      <c r="M27" s="110"/>
      <c r="N27" s="34"/>
      <c r="O27" s="36"/>
      <c r="P27" s="158"/>
      <c r="Q27" s="158"/>
      <c r="R27" s="158"/>
      <c r="S27" s="158"/>
      <c r="T27" s="158"/>
      <c r="U27" s="158"/>
      <c r="V27" s="156"/>
      <c r="W27" s="156"/>
      <c r="X27" s="156"/>
    </row>
    <row r="28" spans="2:24" s="6" customFormat="1" ht="25.5">
      <c r="B28" s="115"/>
      <c r="C28" s="24" t="s">
        <v>578</v>
      </c>
      <c r="D28" s="30" t="s">
        <v>70</v>
      </c>
      <c r="E28" s="27" t="s">
        <v>541</v>
      </c>
      <c r="F28" s="45">
        <v>0.87</v>
      </c>
      <c r="G28" s="43">
        <f>(G20/G13)/($F$20/$F$13)</f>
        <v>1.6748667129870884</v>
      </c>
      <c r="H28" s="43">
        <f>(H20/H13)/($G$20/$G$13)</f>
        <v>0.8665729723174835</v>
      </c>
      <c r="I28" s="43">
        <f>(I20/I13)/($G$20/$G$13)</f>
        <v>1.10438898217018</v>
      </c>
      <c r="J28" s="43">
        <f>(J20/J13)/($G$20/$G$13)</f>
        <v>1.04258578329053</v>
      </c>
      <c r="K28" s="43">
        <f>(K20/K13)/($G$20/$G$13)</f>
        <v>0.93824804991626</v>
      </c>
      <c r="L28" s="43">
        <f>(L20/L13)/($G$20/$G$13)</f>
        <v>0.8683005690626152</v>
      </c>
      <c r="M28" s="110"/>
      <c r="N28" s="34"/>
      <c r="O28" s="36"/>
      <c r="P28" s="158"/>
      <c r="Q28" s="158"/>
      <c r="R28" s="158"/>
      <c r="S28" s="158"/>
      <c r="T28" s="158"/>
      <c r="U28" s="158"/>
      <c r="V28" s="156"/>
      <c r="W28" s="156"/>
      <c r="X28" s="156"/>
    </row>
    <row r="29" spans="2:24" s="6" customFormat="1" ht="25.5">
      <c r="B29" s="115"/>
      <c r="C29" s="24" t="s">
        <v>579</v>
      </c>
      <c r="D29" s="30" t="s">
        <v>71</v>
      </c>
      <c r="E29" s="27" t="s">
        <v>36</v>
      </c>
      <c r="F29" s="37">
        <f>F30+F31</f>
        <v>-10</v>
      </c>
      <c r="G29" s="37">
        <f aca="true" t="shared" si="1" ref="G29:L29">G30+G31</f>
        <v>-714.7186363636364</v>
      </c>
      <c r="H29" s="37">
        <f t="shared" si="1"/>
        <v>-22.04850287128711</v>
      </c>
      <c r="I29" s="37">
        <f t="shared" si="1"/>
        <v>6.958606930693073</v>
      </c>
      <c r="J29" s="37">
        <f t="shared" si="1"/>
        <v>5.627664356435646</v>
      </c>
      <c r="K29" s="37">
        <f t="shared" si="1"/>
        <v>-3.3265702970296913</v>
      </c>
      <c r="L29" s="37">
        <f t="shared" si="1"/>
        <v>-22.051112871287113</v>
      </c>
      <c r="M29" s="110"/>
      <c r="N29" s="34"/>
      <c r="O29" s="36"/>
      <c r="P29" s="158"/>
      <c r="Q29" s="158"/>
      <c r="R29" s="158"/>
      <c r="S29" s="158"/>
      <c r="T29" s="158"/>
      <c r="U29" s="158"/>
      <c r="V29" s="156"/>
      <c r="W29" s="156"/>
      <c r="X29" s="156"/>
    </row>
    <row r="30" spans="2:24" s="6" customFormat="1" ht="12.75">
      <c r="B30" s="115"/>
      <c r="C30" s="24" t="s">
        <v>121</v>
      </c>
      <c r="D30" s="31" t="s">
        <v>72</v>
      </c>
      <c r="E30" s="27" t="s">
        <v>36</v>
      </c>
      <c r="F30" s="40">
        <v>-10</v>
      </c>
      <c r="G30" s="37">
        <f>((G21/G13)-(F21/F13))*G13</f>
        <v>-714.7186363636364</v>
      </c>
      <c r="H30" s="37">
        <f>((H21/H13)-($G$21/$G$13))*H13</f>
        <v>-22.04850287128711</v>
      </c>
      <c r="I30" s="37">
        <f>((I21/I13)-($G$21/$G$13))*I13</f>
        <v>6.958606930693073</v>
      </c>
      <c r="J30" s="37">
        <f>((J21/J13)-($G$21/$G$13))*J13</f>
        <v>5.627664356435646</v>
      </c>
      <c r="K30" s="37">
        <f>((K21/K13)-($G$21/$G$13))*K13</f>
        <v>-3.3265702970296913</v>
      </c>
      <c r="L30" s="37">
        <f>((L21/L13)-($G$21/$G$13))*L13</f>
        <v>-22.051112871287113</v>
      </c>
      <c r="M30" s="110"/>
      <c r="N30" s="34"/>
      <c r="O30" s="36"/>
      <c r="P30" s="158"/>
      <c r="Q30" s="158"/>
      <c r="R30" s="158"/>
      <c r="S30" s="158"/>
      <c r="T30" s="158"/>
      <c r="U30" s="158"/>
      <c r="V30" s="156"/>
      <c r="W30" s="156"/>
      <c r="X30" s="156"/>
    </row>
    <row r="31" spans="2:24" s="6" customFormat="1" ht="12.75">
      <c r="B31" s="115"/>
      <c r="C31" s="24" t="s">
        <v>123</v>
      </c>
      <c r="D31" s="31" t="s">
        <v>122</v>
      </c>
      <c r="E31" s="27" t="s">
        <v>36</v>
      </c>
      <c r="F31" s="40">
        <v>0</v>
      </c>
      <c r="G31" s="40">
        <v>0</v>
      </c>
      <c r="H31" s="40">
        <v>0</v>
      </c>
      <c r="I31" s="40">
        <v>0</v>
      </c>
      <c r="J31" s="40">
        <v>0</v>
      </c>
      <c r="K31" s="40">
        <v>0</v>
      </c>
      <c r="L31" s="40">
        <v>0</v>
      </c>
      <c r="M31" s="110"/>
      <c r="N31" s="34"/>
      <c r="O31" s="36"/>
      <c r="P31" s="158"/>
      <c r="Q31" s="158"/>
      <c r="R31" s="158"/>
      <c r="S31" s="158"/>
      <c r="T31" s="158"/>
      <c r="U31" s="158"/>
      <c r="V31" s="156"/>
      <c r="W31" s="156"/>
      <c r="X31" s="156"/>
    </row>
    <row r="32" spans="2:24" s="6" customFormat="1" ht="12.75">
      <c r="B32" s="115"/>
      <c r="C32" s="24" t="s">
        <v>124</v>
      </c>
      <c r="D32" s="30" t="s">
        <v>73</v>
      </c>
      <c r="E32" s="27" t="s">
        <v>36</v>
      </c>
      <c r="F32" s="40">
        <v>0</v>
      </c>
      <c r="G32" s="40">
        <v>0</v>
      </c>
      <c r="H32" s="40">
        <v>0</v>
      </c>
      <c r="I32" s="40">
        <v>0</v>
      </c>
      <c r="J32" s="40">
        <v>0</v>
      </c>
      <c r="K32" s="40">
        <v>0</v>
      </c>
      <c r="L32" s="40">
        <v>0</v>
      </c>
      <c r="M32" s="110"/>
      <c r="N32" s="34"/>
      <c r="O32" s="36"/>
      <c r="P32" s="158"/>
      <c r="Q32" s="158"/>
      <c r="R32" s="158"/>
      <c r="S32" s="158"/>
      <c r="T32" s="158"/>
      <c r="U32" s="158"/>
      <c r="V32" s="156"/>
      <c r="W32" s="156"/>
      <c r="X32" s="156"/>
    </row>
    <row r="33" spans="2:24" s="6" customFormat="1" ht="12.75">
      <c r="B33" s="115"/>
      <c r="C33" s="24" t="s">
        <v>580</v>
      </c>
      <c r="D33" s="30" t="s">
        <v>74</v>
      </c>
      <c r="E33" s="27" t="s">
        <v>36</v>
      </c>
      <c r="F33" s="40">
        <v>49</v>
      </c>
      <c r="G33" s="58">
        <f>'Расчет прибыли'!E15</f>
        <v>744.7629999999999</v>
      </c>
      <c r="H33" s="58">
        <f>'Расчет прибыли'!F15</f>
        <v>688.47</v>
      </c>
      <c r="I33" s="58">
        <f>'Расчет прибыли'!G15</f>
        <v>160.21374999999995</v>
      </c>
      <c r="J33" s="58">
        <f>'Расчет прибыли'!H15</f>
        <v>335.17999999999995</v>
      </c>
      <c r="K33" s="58">
        <f>'Расчет прибыли'!I15</f>
        <v>510.37374999999975</v>
      </c>
      <c r="L33" s="58">
        <f>'Расчет прибыли'!J15</f>
        <v>688.4599999999998</v>
      </c>
      <c r="M33" s="110"/>
      <c r="N33" s="34"/>
      <c r="O33" s="36"/>
      <c r="P33" s="158"/>
      <c r="Q33" s="158"/>
      <c r="R33" s="158"/>
      <c r="S33" s="158"/>
      <c r="T33" s="158"/>
      <c r="U33" s="158"/>
      <c r="V33" s="156"/>
      <c r="W33" s="156"/>
      <c r="X33" s="156"/>
    </row>
    <row r="34" spans="2:24" s="6" customFormat="1" ht="12.75">
      <c r="B34" s="115"/>
      <c r="C34" s="24" t="s">
        <v>581</v>
      </c>
      <c r="D34" s="30" t="s">
        <v>75</v>
      </c>
      <c r="E34" s="27" t="s">
        <v>541</v>
      </c>
      <c r="F34" s="43">
        <f>F33/F13</f>
        <v>0.1781818181818182</v>
      </c>
      <c r="G34" s="43">
        <f aca="true" t="shared" si="2" ref="G34:L34">G33/G13</f>
        <v>0.3277284928492849</v>
      </c>
      <c r="H34" s="43">
        <f t="shared" si="2"/>
        <v>0.22645549634892442</v>
      </c>
      <c r="I34" s="43">
        <f t="shared" si="2"/>
        <v>0.27047142736557767</v>
      </c>
      <c r="J34" s="43">
        <f t="shared" si="2"/>
        <v>0.2666613628227057</v>
      </c>
      <c r="K34" s="43">
        <f t="shared" si="2"/>
        <v>0.24387124904434238</v>
      </c>
      <c r="L34" s="43">
        <f t="shared" si="2"/>
        <v>0.22645220709163866</v>
      </c>
      <c r="M34" s="110"/>
      <c r="N34" s="34"/>
      <c r="O34" s="36"/>
      <c r="P34" s="158"/>
      <c r="Q34" s="158"/>
      <c r="R34" s="158"/>
      <c r="S34" s="158"/>
      <c r="T34" s="158"/>
      <c r="U34" s="158"/>
      <c r="V34" s="156"/>
      <c r="W34" s="156"/>
      <c r="X34" s="156"/>
    </row>
    <row r="35" spans="2:24" s="6" customFormat="1" ht="25.5">
      <c r="B35" s="115"/>
      <c r="C35" s="24" t="s">
        <v>582</v>
      </c>
      <c r="D35" s="30" t="s">
        <v>76</v>
      </c>
      <c r="E35" s="27" t="s">
        <v>541</v>
      </c>
      <c r="F35" s="43">
        <f>F33/F20</f>
        <v>0.2578947368421053</v>
      </c>
      <c r="G35" s="43">
        <f aca="true" t="shared" si="3" ref="G35:L35">G33/G20</f>
        <v>0.2832129073621901</v>
      </c>
      <c r="H35" s="43">
        <f t="shared" si="3"/>
        <v>0.22582736542799625</v>
      </c>
      <c r="I35" s="43">
        <f t="shared" si="3"/>
        <v>0.2116402029035283</v>
      </c>
      <c r="J35" s="43">
        <f t="shared" si="3"/>
        <v>0.22102792028803922</v>
      </c>
      <c r="K35" s="43">
        <f t="shared" si="3"/>
        <v>0.22461656104216168</v>
      </c>
      <c r="L35" s="43">
        <f t="shared" si="3"/>
        <v>0.2253747789496565</v>
      </c>
      <c r="M35" s="110"/>
      <c r="N35" s="34"/>
      <c r="O35" s="97"/>
      <c r="P35" s="158"/>
      <c r="Q35" s="158"/>
      <c r="R35" s="158"/>
      <c r="S35" s="158"/>
      <c r="T35" s="158"/>
      <c r="U35" s="158"/>
      <c r="V35" s="156"/>
      <c r="W35" s="156"/>
      <c r="X35" s="156"/>
    </row>
    <row r="36" spans="2:24" s="6" customFormat="1" ht="12.75">
      <c r="B36" s="115"/>
      <c r="C36" s="24" t="s">
        <v>583</v>
      </c>
      <c r="D36" s="30" t="s">
        <v>77</v>
      </c>
      <c r="E36" s="27" t="s">
        <v>36</v>
      </c>
      <c r="F36" s="40">
        <v>7</v>
      </c>
      <c r="G36" s="58">
        <f>'Расчет прибыли'!E16</f>
        <v>3</v>
      </c>
      <c r="H36" s="58">
        <f>'Расчет прибыли'!F16</f>
        <v>6</v>
      </c>
      <c r="I36" s="58">
        <f>'Расчет прибыли'!G16</f>
        <v>2</v>
      </c>
      <c r="J36" s="58">
        <f>'Расчет прибыли'!H16</f>
        <v>3</v>
      </c>
      <c r="K36" s="58">
        <f>'Расчет прибыли'!I16</f>
        <v>4.5</v>
      </c>
      <c r="L36" s="58">
        <f>'Расчет прибыли'!J16</f>
        <v>6</v>
      </c>
      <c r="M36" s="110"/>
      <c r="N36" s="34"/>
      <c r="O36" s="97"/>
      <c r="P36" s="158"/>
      <c r="Q36" s="158"/>
      <c r="R36" s="158"/>
      <c r="S36" s="158"/>
      <c r="T36" s="158"/>
      <c r="U36" s="158"/>
      <c r="V36" s="156"/>
      <c r="W36" s="156"/>
      <c r="X36" s="156"/>
    </row>
    <row r="37" spans="2:24" s="6" customFormat="1" ht="12.75">
      <c r="B37" s="115"/>
      <c r="C37" s="24" t="s">
        <v>663</v>
      </c>
      <c r="D37" s="30" t="s">
        <v>78</v>
      </c>
      <c r="E37" s="27" t="s">
        <v>36</v>
      </c>
      <c r="F37" s="40">
        <v>12</v>
      </c>
      <c r="G37" s="58">
        <f>'Расчет прибыли'!E17</f>
        <v>10</v>
      </c>
      <c r="H37" s="58">
        <f>'Расчет прибыли'!F17</f>
        <v>12</v>
      </c>
      <c r="I37" s="58">
        <f>'Расчет прибыли'!G17</f>
        <v>4</v>
      </c>
      <c r="J37" s="58">
        <f>'Расчет прибыли'!H17</f>
        <v>8</v>
      </c>
      <c r="K37" s="58">
        <f>'Расчет прибыли'!I17</f>
        <v>10</v>
      </c>
      <c r="L37" s="58">
        <f>'Расчет прибыли'!J17</f>
        <v>12</v>
      </c>
      <c r="M37" s="110"/>
      <c r="N37" s="34"/>
      <c r="O37" s="97"/>
      <c r="P37" s="158"/>
      <c r="Q37" s="158"/>
      <c r="R37" s="158"/>
      <c r="S37" s="158"/>
      <c r="T37" s="158"/>
      <c r="U37" s="158"/>
      <c r="V37" s="156"/>
      <c r="W37" s="156"/>
      <c r="X37" s="156"/>
    </row>
    <row r="38" spans="2:24" s="6" customFormat="1" ht="12.75">
      <c r="B38" s="115"/>
      <c r="C38" s="24" t="s">
        <v>664</v>
      </c>
      <c r="D38" s="30" t="s">
        <v>79</v>
      </c>
      <c r="E38" s="27" t="s">
        <v>36</v>
      </c>
      <c r="F38" s="40">
        <v>125</v>
      </c>
      <c r="G38" s="58">
        <f>'Расчет прибыли'!E18</f>
        <v>760.7629999999999</v>
      </c>
      <c r="H38" s="58">
        <f>'Расчет прибыли'!F18</f>
        <v>720.47</v>
      </c>
      <c r="I38" s="58">
        <f>'Расчет прибыли'!G18</f>
        <v>168.21374999999995</v>
      </c>
      <c r="J38" s="58">
        <f>'Расчет прибыли'!H18</f>
        <v>351.17999999999995</v>
      </c>
      <c r="K38" s="58">
        <f>'Расчет прибыли'!I18</f>
        <v>534.3737499999997</v>
      </c>
      <c r="L38" s="58">
        <f>'Расчет прибыли'!J18</f>
        <v>720.4599999999998</v>
      </c>
      <c r="M38" s="110"/>
      <c r="N38" s="34"/>
      <c r="O38" s="97"/>
      <c r="P38" s="158"/>
      <c r="Q38" s="158"/>
      <c r="R38" s="158"/>
      <c r="S38" s="158"/>
      <c r="T38" s="158"/>
      <c r="U38" s="158"/>
      <c r="V38" s="156"/>
      <c r="W38" s="156"/>
      <c r="X38" s="156"/>
    </row>
    <row r="39" spans="2:24" s="6" customFormat="1" ht="12.75">
      <c r="B39" s="115"/>
      <c r="C39" s="24" t="s">
        <v>665</v>
      </c>
      <c r="D39" s="30" t="s">
        <v>80</v>
      </c>
      <c r="E39" s="27" t="s">
        <v>36</v>
      </c>
      <c r="F39" s="40">
        <v>95</v>
      </c>
      <c r="G39" s="58">
        <f>'Расчет прибыли'!E21</f>
        <v>736.7629999999999</v>
      </c>
      <c r="H39" s="58">
        <f>'Расчет прибыли'!F21</f>
        <v>688.47</v>
      </c>
      <c r="I39" s="58">
        <f>'Расчет прибыли'!G21</f>
        <v>160.21374999999995</v>
      </c>
      <c r="J39" s="58">
        <f>'Расчет прибыли'!H21</f>
        <v>335.17999999999995</v>
      </c>
      <c r="K39" s="58">
        <f>'Расчет прибыли'!I21</f>
        <v>510.37374999999975</v>
      </c>
      <c r="L39" s="58">
        <f>'Расчет прибыли'!J21</f>
        <v>688.4599999999998</v>
      </c>
      <c r="M39" s="110"/>
      <c r="N39" s="34"/>
      <c r="O39" s="97"/>
      <c r="P39" s="158"/>
      <c r="Q39" s="158"/>
      <c r="R39" s="158"/>
      <c r="S39" s="158"/>
      <c r="T39" s="158"/>
      <c r="U39" s="158"/>
      <c r="V39" s="156"/>
      <c r="W39" s="156"/>
      <c r="X39" s="156"/>
    </row>
    <row r="40" spans="2:24" s="6" customFormat="1" ht="25.5">
      <c r="B40" s="115"/>
      <c r="C40" s="24" t="s">
        <v>16</v>
      </c>
      <c r="D40" s="30" t="s">
        <v>81</v>
      </c>
      <c r="E40" s="27" t="s">
        <v>36</v>
      </c>
      <c r="F40" s="40">
        <v>81</v>
      </c>
      <c r="G40" s="58">
        <f>'Расчет прибыли'!E23+'Расчет прибыли'!E24+'Расчет прибыли'!E25+'Расчет прибыли'!E26</f>
        <v>150</v>
      </c>
      <c r="H40" s="58">
        <f>'Расчет прибыли'!F23+'Расчет прибыли'!F24+'Расчет прибыли'!F25+'Расчет прибыли'!F26</f>
        <v>160</v>
      </c>
      <c r="I40" s="58">
        <f>'Расчет прибыли'!G23+'Расчет прибыли'!G24+'Расчет прибыли'!G25+'Расчет прибыли'!G26</f>
        <v>45</v>
      </c>
      <c r="J40" s="58">
        <f>'Расчет прибыли'!H23+'Расчет прибыли'!H24+'Расчет прибыли'!H25+'Расчет прибыли'!H26</f>
        <v>86</v>
      </c>
      <c r="K40" s="58">
        <f>'Расчет прибыли'!I23+'Расчет прибыли'!I24+'Расчет прибыли'!I25+'Расчет прибыли'!I26</f>
        <v>125</v>
      </c>
      <c r="L40" s="58">
        <f>'Расчет прибыли'!J23+'Расчет прибыли'!J24+'Расчет прибыли'!J25+'Расчет прибыли'!J26</f>
        <v>160</v>
      </c>
      <c r="M40" s="110"/>
      <c r="N40" s="34"/>
      <c r="O40" s="97"/>
      <c r="P40" s="158"/>
      <c r="Q40" s="158"/>
      <c r="R40" s="158"/>
      <c r="S40" s="158"/>
      <c r="T40" s="158"/>
      <c r="U40" s="158"/>
      <c r="V40" s="156"/>
      <c r="W40" s="156"/>
      <c r="X40" s="156"/>
    </row>
    <row r="41" spans="2:24" s="6" customFormat="1" ht="12.75">
      <c r="B41" s="115"/>
      <c r="C41" s="24" t="s">
        <v>17</v>
      </c>
      <c r="D41" s="30" t="s">
        <v>82</v>
      </c>
      <c r="E41" s="27" t="s">
        <v>36</v>
      </c>
      <c r="F41" s="40">
        <v>0</v>
      </c>
      <c r="G41" s="58">
        <f>'Расчет прибыли'!E27</f>
        <v>586.7629999999999</v>
      </c>
      <c r="H41" s="58">
        <f>'Расчет прибыли'!F27</f>
        <v>528.47</v>
      </c>
      <c r="I41" s="58">
        <f>'Расчет прибыли'!G27</f>
        <v>115.21374999999995</v>
      </c>
      <c r="J41" s="58">
        <f>'Расчет прибыли'!H27</f>
        <v>249.17999999999995</v>
      </c>
      <c r="K41" s="58">
        <f>'Расчет прибыли'!I27</f>
        <v>385.37374999999975</v>
      </c>
      <c r="L41" s="58">
        <f>'Расчет прибыли'!J27</f>
        <v>528.4599999999998</v>
      </c>
      <c r="M41" s="110"/>
      <c r="N41" s="34"/>
      <c r="O41" s="97"/>
      <c r="P41" s="158"/>
      <c r="Q41" s="158"/>
      <c r="R41" s="158"/>
      <c r="S41" s="158"/>
      <c r="T41" s="158"/>
      <c r="U41" s="158"/>
      <c r="V41" s="156"/>
      <c r="W41" s="156"/>
      <c r="X41" s="156"/>
    </row>
    <row r="42" spans="2:24" s="6" customFormat="1" ht="25.5">
      <c r="B42" s="115"/>
      <c r="C42" s="24" t="s">
        <v>18</v>
      </c>
      <c r="D42" s="30" t="s">
        <v>83</v>
      </c>
      <c r="E42" s="27" t="s">
        <v>36</v>
      </c>
      <c r="F42" s="40">
        <v>0</v>
      </c>
      <c r="G42" s="40">
        <v>0</v>
      </c>
      <c r="H42" s="40">
        <v>0</v>
      </c>
      <c r="I42" s="40">
        <v>0</v>
      </c>
      <c r="J42" s="40">
        <v>0</v>
      </c>
      <c r="K42" s="40">
        <v>0</v>
      </c>
      <c r="L42" s="40">
        <v>0</v>
      </c>
      <c r="M42" s="110"/>
      <c r="N42" s="34"/>
      <c r="O42" s="97"/>
      <c r="P42" s="158"/>
      <c r="Q42" s="158"/>
      <c r="R42" s="158"/>
      <c r="S42" s="158"/>
      <c r="T42" s="158"/>
      <c r="U42" s="158"/>
      <c r="V42" s="156"/>
      <c r="W42" s="156"/>
      <c r="X42" s="156"/>
    </row>
    <row r="43" spans="2:24" s="6" customFormat="1" ht="38.25">
      <c r="B43" s="115"/>
      <c r="C43" s="24" t="s">
        <v>19</v>
      </c>
      <c r="D43" s="30" t="s">
        <v>84</v>
      </c>
      <c r="E43" s="27" t="s">
        <v>541</v>
      </c>
      <c r="F43" s="45">
        <v>0</v>
      </c>
      <c r="G43" s="43">
        <f>G42/'Проектно-балансовая ведомость'!E38</f>
        <v>0</v>
      </c>
      <c r="H43" s="43">
        <f>H42/'Проектно-балансовая ведомость'!F38</f>
        <v>0</v>
      </c>
      <c r="I43" s="43">
        <f>I42/'Проектно-балансовая ведомость'!G38</f>
        <v>0</v>
      </c>
      <c r="J43" s="43">
        <f>J42/'Проектно-балансовая ведомость'!H38</f>
        <v>0</v>
      </c>
      <c r="K43" s="43">
        <f>K42/'Проектно-балансовая ведомость'!I38</f>
        <v>0</v>
      </c>
      <c r="L43" s="43">
        <f>L42/'Проектно-балансовая ведомость'!J38</f>
        <v>0</v>
      </c>
      <c r="M43" s="110"/>
      <c r="N43" s="34"/>
      <c r="O43" s="97"/>
      <c r="P43" s="158"/>
      <c r="Q43" s="158"/>
      <c r="R43" s="158"/>
      <c r="S43" s="158"/>
      <c r="T43" s="158"/>
      <c r="U43" s="158"/>
      <c r="V43" s="156"/>
      <c r="W43" s="156"/>
      <c r="X43" s="156"/>
    </row>
    <row r="44" spans="2:24" s="6" customFormat="1" ht="25.5">
      <c r="B44" s="115"/>
      <c r="C44" s="24" t="s">
        <v>20</v>
      </c>
      <c r="D44" s="30" t="s">
        <v>85</v>
      </c>
      <c r="E44" s="27" t="s">
        <v>36</v>
      </c>
      <c r="F44" s="40">
        <v>0</v>
      </c>
      <c r="G44" s="40">
        <v>0</v>
      </c>
      <c r="H44" s="40">
        <v>0</v>
      </c>
      <c r="I44" s="40">
        <v>0</v>
      </c>
      <c r="J44" s="40">
        <v>0</v>
      </c>
      <c r="K44" s="40">
        <v>0</v>
      </c>
      <c r="L44" s="40">
        <v>0</v>
      </c>
      <c r="M44" s="110"/>
      <c r="N44" s="34"/>
      <c r="O44" s="97"/>
      <c r="P44" s="158"/>
      <c r="Q44" s="158"/>
      <c r="R44" s="158"/>
      <c r="S44" s="158"/>
      <c r="T44" s="158"/>
      <c r="U44" s="158"/>
      <c r="V44" s="156"/>
      <c r="W44" s="156"/>
      <c r="X44" s="156"/>
    </row>
    <row r="45" spans="2:24" s="6" customFormat="1" ht="38.25">
      <c r="B45" s="115"/>
      <c r="C45" s="24" t="s">
        <v>21</v>
      </c>
      <c r="D45" s="30" t="s">
        <v>86</v>
      </c>
      <c r="E45" s="27" t="s">
        <v>541</v>
      </c>
      <c r="F45" s="45">
        <v>0</v>
      </c>
      <c r="G45" s="43">
        <f>G44/'Проектно-балансовая ведомость'!E19</f>
        <v>0</v>
      </c>
      <c r="H45" s="43">
        <f>H44/'Проектно-балансовая ведомость'!F19</f>
        <v>0</v>
      </c>
      <c r="I45" s="43">
        <f>I44/'Проектно-балансовая ведомость'!G19</f>
        <v>0</v>
      </c>
      <c r="J45" s="43">
        <f>J44/'Проектно-балансовая ведомость'!H19</f>
        <v>0</v>
      </c>
      <c r="K45" s="43">
        <f>K44/'Проектно-балансовая ведомость'!I19</f>
        <v>0</v>
      </c>
      <c r="L45" s="43">
        <f>L44/'Проектно-балансовая ведомость'!J19</f>
        <v>0</v>
      </c>
      <c r="M45" s="110"/>
      <c r="N45" s="34"/>
      <c r="O45" s="97"/>
      <c r="P45" s="158"/>
      <c r="Q45" s="158"/>
      <c r="R45" s="158"/>
      <c r="S45" s="158"/>
      <c r="T45" s="158"/>
      <c r="U45" s="158"/>
      <c r="V45" s="156"/>
      <c r="W45" s="156"/>
      <c r="X45" s="156"/>
    </row>
    <row r="46" spans="2:24" s="6" customFormat="1" ht="25.5">
      <c r="B46" s="115"/>
      <c r="C46" s="24" t="s">
        <v>22</v>
      </c>
      <c r="D46" s="30" t="s">
        <v>125</v>
      </c>
      <c r="E46" s="27" t="s">
        <v>36</v>
      </c>
      <c r="F46" s="37">
        <f>F47+F48</f>
        <v>51</v>
      </c>
      <c r="G46" s="37">
        <f aca="true" t="shared" si="4" ref="G46:L46">G47+G48</f>
        <v>51.510853999999995</v>
      </c>
      <c r="H46" s="37">
        <f t="shared" si="4"/>
        <v>63.355303</v>
      </c>
      <c r="I46" s="37">
        <f t="shared" si="4"/>
        <v>86.58870094444444</v>
      </c>
      <c r="J46" s="37">
        <f t="shared" si="4"/>
        <v>91.95786098333333</v>
      </c>
      <c r="K46" s="37">
        <f t="shared" si="4"/>
        <v>99.68225252888888</v>
      </c>
      <c r="L46" s="37">
        <f t="shared" si="4"/>
        <v>106.38099674400002</v>
      </c>
      <c r="M46" s="110"/>
      <c r="N46" s="34"/>
      <c r="O46" s="97"/>
      <c r="P46" s="158"/>
      <c r="Q46" s="158"/>
      <c r="R46" s="158"/>
      <c r="S46" s="158"/>
      <c r="T46" s="158"/>
      <c r="U46" s="158"/>
      <c r="V46" s="156"/>
      <c r="W46" s="156"/>
      <c r="X46" s="156"/>
    </row>
    <row r="47" spans="2:24" s="6" customFormat="1" ht="12.75">
      <c r="B47" s="115"/>
      <c r="C47" s="24" t="s">
        <v>126</v>
      </c>
      <c r="D47" s="31" t="s">
        <v>87</v>
      </c>
      <c r="E47" s="27" t="s">
        <v>36</v>
      </c>
      <c r="F47" s="40">
        <v>48</v>
      </c>
      <c r="G47" s="37">
        <f>'Проектно-балансовая ведомость'!E23</f>
        <v>47.443693999999994</v>
      </c>
      <c r="H47" s="37">
        <f>'Проектно-балансовая ведомость'!F23</f>
        <v>57.624463</v>
      </c>
      <c r="I47" s="37">
        <f>'Проектно-балансовая ведомость'!G23</f>
        <v>80.28477694444445</v>
      </c>
      <c r="J47" s="37">
        <f>'Проектно-балансовая ведомость'!H23</f>
        <v>85.02354458333333</v>
      </c>
      <c r="K47" s="37">
        <f>'Проектно-балансовая ведомость'!I23</f>
        <v>92.05450448888888</v>
      </c>
      <c r="L47" s="37">
        <f>'Проектно-балансовая ведомость'!J23</f>
        <v>97.99047390000001</v>
      </c>
      <c r="M47" s="110"/>
      <c r="N47" s="34"/>
      <c r="O47" s="97"/>
      <c r="P47" s="158"/>
      <c r="Q47" s="158"/>
      <c r="R47" s="158"/>
      <c r="S47" s="158"/>
      <c r="T47" s="158"/>
      <c r="U47" s="158"/>
      <c r="V47" s="156"/>
      <c r="W47" s="156"/>
      <c r="X47" s="156"/>
    </row>
    <row r="48" spans="2:24" s="6" customFormat="1" ht="12.75">
      <c r="B48" s="115"/>
      <c r="C48" s="24" t="s">
        <v>127</v>
      </c>
      <c r="D48" s="31" t="s">
        <v>88</v>
      </c>
      <c r="E48" s="27" t="s">
        <v>36</v>
      </c>
      <c r="F48" s="40">
        <v>3</v>
      </c>
      <c r="G48" s="37">
        <f>'Проектно-балансовая ведомость'!E10</f>
        <v>4.067159999999999</v>
      </c>
      <c r="H48" s="37">
        <f>'Проектно-балансовая ведомость'!F10</f>
        <v>5.73084</v>
      </c>
      <c r="I48" s="37">
        <f>'Проектно-балансовая ведомость'!G10</f>
        <v>6.303923999999999</v>
      </c>
      <c r="J48" s="37">
        <f>'Проектно-балансовая ведомость'!H10</f>
        <v>6.9343164</v>
      </c>
      <c r="K48" s="37">
        <f>'Проектно-балансовая ведомость'!I10</f>
        <v>7.62774804</v>
      </c>
      <c r="L48" s="37">
        <f>'Проектно-балансовая ведомость'!J10</f>
        <v>8.390522844000001</v>
      </c>
      <c r="M48" s="110"/>
      <c r="N48" s="34"/>
      <c r="O48" s="97"/>
      <c r="P48" s="158"/>
      <c r="Q48" s="158"/>
      <c r="R48" s="158"/>
      <c r="S48" s="158"/>
      <c r="T48" s="158"/>
      <c r="U48" s="158"/>
      <c r="V48" s="156"/>
      <c r="W48" s="156"/>
      <c r="X48" s="156"/>
    </row>
    <row r="49" spans="2:24" s="6" customFormat="1" ht="12.75">
      <c r="B49" s="115"/>
      <c r="C49" s="24" t="s">
        <v>23</v>
      </c>
      <c r="D49" s="30" t="s">
        <v>89</v>
      </c>
      <c r="E49" s="40" t="s">
        <v>540</v>
      </c>
      <c r="F49" s="85">
        <v>100</v>
      </c>
      <c r="G49" s="153">
        <f>'Расчет трудовых ресурсов'!E14</f>
        <v>100</v>
      </c>
      <c r="H49" s="153">
        <f>'Расчет трудовых ресурсов'!H14</f>
        <v>100</v>
      </c>
      <c r="I49" s="47">
        <v>110</v>
      </c>
      <c r="J49" s="47">
        <v>110</v>
      </c>
      <c r="K49" s="47">
        <v>110</v>
      </c>
      <c r="L49" s="47">
        <v>110</v>
      </c>
      <c r="M49" s="110"/>
      <c r="N49" s="34"/>
      <c r="O49" s="97"/>
      <c r="P49" s="158"/>
      <c r="Q49" s="158"/>
      <c r="R49" s="158"/>
      <c r="S49" s="158"/>
      <c r="T49" s="158"/>
      <c r="U49" s="158"/>
      <c r="V49" s="156"/>
      <c r="W49" s="156"/>
      <c r="X49" s="156"/>
    </row>
    <row r="50" spans="2:24" s="6" customFormat="1" ht="12.75">
      <c r="B50" s="115"/>
      <c r="C50" s="24" t="s">
        <v>24</v>
      </c>
      <c r="D50" s="30" t="s">
        <v>90</v>
      </c>
      <c r="E50" s="27" t="s">
        <v>36</v>
      </c>
      <c r="F50" s="155">
        <v>0.032</v>
      </c>
      <c r="G50" s="154">
        <f>'Расчет трудовых ресурсов'!E20</f>
        <v>0.035</v>
      </c>
      <c r="H50" s="154">
        <f>'Расчет трудовых ресурсов'!H20</f>
        <v>0.037</v>
      </c>
      <c r="I50" s="154">
        <f>'Расчет трудовых ресурсов'!K20</f>
        <v>0.037</v>
      </c>
      <c r="J50" s="154">
        <f>'Расчет трудовых ресурсов'!L20</f>
        <v>0.0375</v>
      </c>
      <c r="K50" s="154">
        <f>'Расчет трудовых ресурсов'!M20</f>
        <v>0.0375</v>
      </c>
      <c r="L50" s="154">
        <f>'Расчет трудовых ресурсов'!N20</f>
        <v>0.038</v>
      </c>
      <c r="M50" s="110"/>
      <c r="N50" s="34"/>
      <c r="O50" s="97"/>
      <c r="P50" s="158"/>
      <c r="Q50" s="158"/>
      <c r="R50" s="158"/>
      <c r="S50" s="158"/>
      <c r="T50" s="158"/>
      <c r="U50" s="158"/>
      <c r="V50" s="156"/>
      <c r="W50" s="156"/>
      <c r="X50" s="156"/>
    </row>
    <row r="51" spans="2:24" s="6" customFormat="1" ht="25.5">
      <c r="B51" s="115"/>
      <c r="C51" s="24" t="s">
        <v>25</v>
      </c>
      <c r="D51" s="30" t="s">
        <v>91</v>
      </c>
      <c r="E51" s="27" t="s">
        <v>36</v>
      </c>
      <c r="F51" s="53">
        <v>1.5</v>
      </c>
      <c r="G51" s="58">
        <f>'Расчет трудовых ресурсов'!G14/'Расчет трудовых ресурсов'!E14/12</f>
        <v>1.556</v>
      </c>
      <c r="H51" s="58">
        <f>'Расчет трудовых ресурсов'!J14/'Расчет трудовых ресурсов'!H14/12</f>
        <v>1.80295</v>
      </c>
      <c r="I51" s="53">
        <v>1.8</v>
      </c>
      <c r="J51" s="53">
        <v>1.82</v>
      </c>
      <c r="K51" s="53">
        <v>1.82</v>
      </c>
      <c r="L51" s="53">
        <v>1.85</v>
      </c>
      <c r="M51" s="110"/>
      <c r="N51" s="34"/>
      <c r="O51" s="97"/>
      <c r="P51" s="158"/>
      <c r="Q51" s="158"/>
      <c r="R51" s="158"/>
      <c r="S51" s="158"/>
      <c r="T51" s="158"/>
      <c r="U51" s="158"/>
      <c r="V51" s="156"/>
      <c r="W51" s="156"/>
      <c r="X51" s="156"/>
    </row>
    <row r="52" spans="2:24" s="6" customFormat="1" ht="25.5">
      <c r="B52" s="115"/>
      <c r="C52" s="24" t="s">
        <v>26</v>
      </c>
      <c r="D52" s="30" t="s">
        <v>92</v>
      </c>
      <c r="E52" s="27" t="s">
        <v>541</v>
      </c>
      <c r="F52" s="45">
        <v>1.015</v>
      </c>
      <c r="G52" s="43">
        <f>'Расчет трудовых ресурсов'!E19</f>
        <v>1.1</v>
      </c>
      <c r="H52" s="43">
        <f>'Расчет трудовых ресурсов'!H19</f>
        <v>1.3378217821782177</v>
      </c>
      <c r="I52" s="43">
        <f>'Расчет трудовых ресурсов'!K19</f>
        <v>1.0426402640264028</v>
      </c>
      <c r="J52" s="43">
        <f>'Расчет трудовых ресурсов'!L19</f>
        <v>1.1062266226622661</v>
      </c>
      <c r="K52" s="43">
        <f>'Расчет трудовых ресурсов'!M19</f>
        <v>1.227898789878988</v>
      </c>
      <c r="L52" s="43">
        <f>'Расчет трудовых ресурсов'!N19</f>
        <v>1.3378217821782177</v>
      </c>
      <c r="M52" s="110"/>
      <c r="N52" s="34"/>
      <c r="O52" s="97"/>
      <c r="P52" s="158"/>
      <c r="Q52" s="158"/>
      <c r="R52" s="158"/>
      <c r="S52" s="158"/>
      <c r="T52" s="158"/>
      <c r="U52" s="158"/>
      <c r="V52" s="156"/>
      <c r="W52" s="156"/>
      <c r="X52" s="156"/>
    </row>
    <row r="53" spans="2:24" s="6" customFormat="1" ht="25.5">
      <c r="B53" s="115"/>
      <c r="C53" s="24" t="s">
        <v>27</v>
      </c>
      <c r="D53" s="30" t="s">
        <v>585</v>
      </c>
      <c r="E53" s="40"/>
      <c r="F53" s="58">
        <f>('Проектно-балансовая ведомость'!E34+'Проектно-балансовая ведомость'!E44-'Проектно-балансовая ведомость'!E10)/'Проектно-балансовая ведомость'!E23</f>
        <v>0.5994082164006876</v>
      </c>
      <c r="G53" s="58">
        <f>('Проектно-балансовая ведомость'!F34+'Проектно-балансовая ведомость'!F44-'Проектно-балансовая ведомость'!F10)/'Проектно-балансовая ведомость'!F23</f>
        <v>0.5281656160509471</v>
      </c>
      <c r="H53" s="58">
        <f>L53</f>
        <v>0.563808673610262</v>
      </c>
      <c r="I53" s="58">
        <f>('Проектно-балансовая ведомость'!G34+'Проектно-балансовая ведомость'!G44-'Проектно-балансовая ведомость'!G10)/'Проектно-балансовая ведомость'!G23</f>
        <v>0.457676254433969</v>
      </c>
      <c r="J53" s="58">
        <f>('Проектно-балансовая ведомость'!H34+'Проектно-балансовая ведомость'!H44-'Проектно-балансовая ведомость'!H10)/'Проектно-балансовая ведомость'!H23</f>
        <v>0.422605994328816</v>
      </c>
      <c r="K53" s="58">
        <f>('Проектно-балансовая ведомость'!I34+'Проектно-балансовая ведомость'!I44-'Проектно-балансовая ведомость'!I10)/'Проектно-балансовая ведомость'!I23</f>
        <v>0.42967735017002023</v>
      </c>
      <c r="L53" s="58">
        <f>('Проектно-балансовая ведомость'!J34+'Проектно-балансовая ведомость'!J44-'Проектно-балансовая ведомость'!J10)/'Проектно-балансовая ведомость'!J23</f>
        <v>0.563808673610262</v>
      </c>
      <c r="M53" s="110"/>
      <c r="N53" s="34"/>
      <c r="O53" s="97"/>
      <c r="P53" s="158"/>
      <c r="Q53" s="158"/>
      <c r="R53" s="158"/>
      <c r="S53" s="158"/>
      <c r="T53" s="158"/>
      <c r="U53" s="158"/>
      <c r="V53" s="156"/>
      <c r="W53" s="156"/>
      <c r="X53" s="156"/>
    </row>
    <row r="54" spans="2:24" s="6" customFormat="1" ht="12.75">
      <c r="B54" s="115"/>
      <c r="C54" s="24" t="s">
        <v>28</v>
      </c>
      <c r="D54" s="30" t="s">
        <v>584</v>
      </c>
      <c r="E54" s="40"/>
      <c r="F54" s="58">
        <f>'Проектно-балансовая ведомость'!E23/('Проектно-балансовая ведомость'!E46-'Проектно-балансовая ведомость'!E44-'Проектно-балансовая ведомость'!E36)</f>
        <v>5.706633324432448</v>
      </c>
      <c r="G54" s="58">
        <f>'Проектно-балансовая ведомость'!F23/('Проектно-балансовая ведомость'!F46-'Проектно-балансовая ведомость'!F44-'Проектно-балансовая ведомость'!F36)</f>
        <v>5.013037324313697</v>
      </c>
      <c r="H54" s="58">
        <f>L54</f>
        <v>5.510791701498058</v>
      </c>
      <c r="I54" s="58">
        <f>'Проектно-балансовая ведомость'!G23/('Проектно-балансовая ведомость'!G46-'Проектно-балансовая ведомость'!G44-'Проектно-балансовая ведомость'!G36)</f>
        <v>4.26687015451662</v>
      </c>
      <c r="J54" s="58">
        <f>'Проектно-балансовая ведомость'!H23/('Проектно-балансовая ведомость'!H46-'Проектно-балансовая ведомость'!H44-'Проектно-балансовая ведомость'!H36)</f>
        <v>3.972969746749833</v>
      </c>
      <c r="K54" s="58">
        <f>'Проектно-балансовая ведомость'!I23/('Проектно-балансовая ведомость'!I46-'Проектно-балансовая ведомость'!I44-'Проектно-балансовая ведомость'!I36)</f>
        <v>4.0222430219306835</v>
      </c>
      <c r="L54" s="58">
        <f>'Проектно-балансовая ведомость'!J23/('Проектно-балансовая ведомость'!J46-'Проектно-балансовая ведомость'!J44-'Проектно-балансовая ведомость'!J36)</f>
        <v>5.510791701498058</v>
      </c>
      <c r="M54" s="110"/>
      <c r="N54" s="34"/>
      <c r="O54" s="97"/>
      <c r="P54" s="158"/>
      <c r="Q54" s="158"/>
      <c r="R54" s="158"/>
      <c r="S54" s="158"/>
      <c r="T54" s="158"/>
      <c r="U54" s="158"/>
      <c r="V54" s="156"/>
      <c r="W54" s="156"/>
      <c r="X54" s="156"/>
    </row>
    <row r="55" spans="2:24" s="6" customFormat="1" ht="25.5">
      <c r="B55" s="115"/>
      <c r="C55" s="24" t="s">
        <v>29</v>
      </c>
      <c r="D55" s="30" t="s">
        <v>586</v>
      </c>
      <c r="E55" s="40"/>
      <c r="F55" s="58">
        <f>('Проектно-балансовая ведомость'!E46-'Проектно-балансовая ведомость'!E44)/'Проектно-балансовая ведомость'!E23</f>
        <v>0.17523466870012272</v>
      </c>
      <c r="G55" s="58">
        <f>('Проектно-балансовая ведомость'!F46-'Проектно-балансовая ведомость'!F44)/'Проектно-балансовая ведомость'!F23</f>
        <v>0.1994798632657106</v>
      </c>
      <c r="H55" s="58">
        <f>L55</f>
        <v>0.18146212997456593</v>
      </c>
      <c r="I55" s="58">
        <f>('Проектно-балансовая ведомость'!G46-'Проектно-балансовая ведомость'!G44)/'Проектно-балансовая ведомость'!G23</f>
        <v>0.234363822611632</v>
      </c>
      <c r="J55" s="58">
        <f>('Проектно-балансовая ведомость'!H46-'Проектно-балансовая ведомость'!H44)/'Проектно-балансовая ведомость'!H23</f>
        <v>0.25170088466393936</v>
      </c>
      <c r="K55" s="58">
        <f>('Проектно-балансовая ведомость'!I46-'Проектно-балансовая ведомость'!I44)/'Проектно-балансовая ведомость'!I23</f>
        <v>0.24861749888001503</v>
      </c>
      <c r="L55" s="58">
        <f>('Проектно-балансовая ведомость'!J46-'Проектно-балансовая ведомость'!J44)/'Проектно-балансовая ведомость'!J23</f>
        <v>0.18146212997456593</v>
      </c>
      <c r="M55" s="110"/>
      <c r="N55" s="34"/>
      <c r="O55" s="97"/>
      <c r="P55" s="158"/>
      <c r="Q55" s="158"/>
      <c r="R55" s="158"/>
      <c r="S55" s="158"/>
      <c r="T55" s="158"/>
      <c r="U55" s="158"/>
      <c r="V55" s="156"/>
      <c r="W55" s="156"/>
      <c r="X55" s="156"/>
    </row>
    <row r="56" spans="2:24" s="6" customFormat="1" ht="12.75">
      <c r="B56" s="115"/>
      <c r="C56" s="24" t="s">
        <v>30</v>
      </c>
      <c r="D56" s="30" t="s">
        <v>93</v>
      </c>
      <c r="E56" s="40"/>
      <c r="F56" s="40">
        <v>10</v>
      </c>
      <c r="G56" s="58">
        <f>'Инвестиции и финансирование'!E9</f>
        <v>10</v>
      </c>
      <c r="H56" s="58">
        <f>'Инвестиции и финансирование'!F9</f>
        <v>57</v>
      </c>
      <c r="I56" s="58">
        <f>'Инвестиции и финансирование'!G9</f>
        <v>22</v>
      </c>
      <c r="J56" s="58">
        <f>'Инвестиции и финансирование'!H9</f>
        <v>31</v>
      </c>
      <c r="K56" s="58">
        <f>'Инвестиции и финансирование'!I9</f>
        <v>43</v>
      </c>
      <c r="L56" s="58">
        <f>'Инвестиции и финансирование'!J9</f>
        <v>57</v>
      </c>
      <c r="M56" s="110"/>
      <c r="N56" s="34"/>
      <c r="O56" s="97"/>
      <c r="P56" s="158"/>
      <c r="Q56" s="158"/>
      <c r="R56" s="158"/>
      <c r="S56" s="158"/>
      <c r="T56" s="158"/>
      <c r="U56" s="158"/>
      <c r="V56" s="156"/>
      <c r="W56" s="156"/>
      <c r="X56" s="156"/>
    </row>
    <row r="57" spans="2:24" s="6" customFormat="1" ht="38.25">
      <c r="B57" s="115"/>
      <c r="C57" s="24" t="s">
        <v>165</v>
      </c>
      <c r="D57" s="31" t="s">
        <v>128</v>
      </c>
      <c r="E57" s="40"/>
      <c r="F57" s="40">
        <v>10</v>
      </c>
      <c r="G57" s="58">
        <f>'Инвестиции и финансирование'!E10</f>
        <v>10</v>
      </c>
      <c r="H57" s="58">
        <f>'Инвестиции и финансирование'!F10</f>
        <v>56</v>
      </c>
      <c r="I57" s="58">
        <f>'Инвестиции и финансирование'!G10</f>
        <v>22</v>
      </c>
      <c r="J57" s="58">
        <f>'Инвестиции и финансирование'!H10</f>
        <v>31</v>
      </c>
      <c r="K57" s="58">
        <f>'Инвестиции и финансирование'!I10</f>
        <v>43</v>
      </c>
      <c r="L57" s="58">
        <f>'Инвестиции и финансирование'!J10</f>
        <v>56</v>
      </c>
      <c r="M57" s="110"/>
      <c r="N57" s="34"/>
      <c r="O57" s="97"/>
      <c r="P57" s="158"/>
      <c r="Q57" s="158"/>
      <c r="R57" s="158"/>
      <c r="S57" s="158"/>
      <c r="T57" s="158"/>
      <c r="U57" s="158"/>
      <c r="V57" s="156"/>
      <c r="W57" s="156"/>
      <c r="X57" s="156"/>
    </row>
    <row r="58" spans="2:24" s="6" customFormat="1" ht="12.75">
      <c r="B58" s="115"/>
      <c r="C58" s="24" t="s">
        <v>31</v>
      </c>
      <c r="D58" s="30" t="s">
        <v>94</v>
      </c>
      <c r="E58" s="27" t="s">
        <v>36</v>
      </c>
      <c r="F58" s="40">
        <v>10</v>
      </c>
      <c r="G58" s="58">
        <f>'Инвестиции и финансирование'!E30</f>
        <v>738.7629999999999</v>
      </c>
      <c r="H58" s="58">
        <f>'Инвестиции и финансирование'!F30</f>
        <v>694.47</v>
      </c>
      <c r="I58" s="58">
        <f>'Инвестиции и финансирование'!G30</f>
        <v>163.21374999999995</v>
      </c>
      <c r="J58" s="58">
        <f>'Инвестиции и финансирование'!H30</f>
        <v>340.17999999999995</v>
      </c>
      <c r="K58" s="58">
        <f>'Инвестиции и финансирование'!I30</f>
        <v>518.3737499999997</v>
      </c>
      <c r="L58" s="58">
        <f>'Инвестиции и финансирование'!J30</f>
        <v>700.4599999999998</v>
      </c>
      <c r="M58" s="110"/>
      <c r="N58" s="34"/>
      <c r="O58" s="97"/>
      <c r="P58" s="158"/>
      <c r="Q58" s="158"/>
      <c r="R58" s="158"/>
      <c r="S58" s="158"/>
      <c r="T58" s="158"/>
      <c r="U58" s="158"/>
      <c r="V58" s="156"/>
      <c r="W58" s="156"/>
      <c r="X58" s="156"/>
    </row>
    <row r="59" spans="2:24" s="6" customFormat="1" ht="12.75">
      <c r="B59" s="115"/>
      <c r="C59" s="24" t="s">
        <v>129</v>
      </c>
      <c r="D59" s="31" t="s">
        <v>95</v>
      </c>
      <c r="E59" s="27" t="s">
        <v>36</v>
      </c>
      <c r="F59" s="40">
        <v>10</v>
      </c>
      <c r="G59" s="58">
        <f>'Инвестиции и финансирование'!E16</f>
        <v>738.7629999999999</v>
      </c>
      <c r="H59" s="58">
        <f>'Инвестиции и финансирование'!F16</f>
        <v>694.47</v>
      </c>
      <c r="I59" s="58">
        <f>'Инвестиции и финансирование'!G16</f>
        <v>163.21374999999995</v>
      </c>
      <c r="J59" s="58">
        <f>'Инвестиции и финансирование'!H16</f>
        <v>340.17999999999995</v>
      </c>
      <c r="K59" s="58">
        <f>'Инвестиции и финансирование'!I16</f>
        <v>518.3737499999997</v>
      </c>
      <c r="L59" s="58">
        <f>'Инвестиции и финансирование'!J16</f>
        <v>700.4599999999998</v>
      </c>
      <c r="M59" s="110"/>
      <c r="N59" s="34"/>
      <c r="O59" s="97"/>
      <c r="P59" s="158"/>
      <c r="Q59" s="158"/>
      <c r="R59" s="158"/>
      <c r="S59" s="158"/>
      <c r="T59" s="158"/>
      <c r="U59" s="158"/>
      <c r="V59" s="156"/>
      <c r="W59" s="156"/>
      <c r="X59" s="156"/>
    </row>
    <row r="60" spans="2:24" s="6" customFormat="1" ht="12.75">
      <c r="B60" s="115"/>
      <c r="C60" s="24" t="s">
        <v>130</v>
      </c>
      <c r="D60" s="31" t="s">
        <v>96</v>
      </c>
      <c r="E60" s="27" t="s">
        <v>36</v>
      </c>
      <c r="F60" s="40">
        <v>0</v>
      </c>
      <c r="G60" s="58">
        <f>'Инвестиции и финансирование'!E19</f>
        <v>0</v>
      </c>
      <c r="H60" s="58">
        <f>'Инвестиции и финансирование'!F19</f>
        <v>0</v>
      </c>
      <c r="I60" s="58">
        <f>'Инвестиции и финансирование'!G19</f>
        <v>0</v>
      </c>
      <c r="J60" s="58">
        <f>'Инвестиции и финансирование'!H19</f>
        <v>0</v>
      </c>
      <c r="K60" s="58">
        <f>'Инвестиции и финансирование'!I19</f>
        <v>0</v>
      </c>
      <c r="L60" s="58">
        <f>'Инвестиции и финансирование'!J19</f>
        <v>0</v>
      </c>
      <c r="M60" s="110"/>
      <c r="N60" s="34"/>
      <c r="O60" s="97"/>
      <c r="P60" s="158"/>
      <c r="Q60" s="158"/>
      <c r="R60" s="158"/>
      <c r="S60" s="158"/>
      <c r="T60" s="158"/>
      <c r="U60" s="158"/>
      <c r="V60" s="156"/>
      <c r="W60" s="156"/>
      <c r="X60" s="156"/>
    </row>
    <row r="61" spans="2:24" s="6" customFormat="1" ht="12.75">
      <c r="B61" s="115"/>
      <c r="C61" s="24" t="s">
        <v>131</v>
      </c>
      <c r="D61" s="31" t="s">
        <v>97</v>
      </c>
      <c r="E61" s="27" t="s">
        <v>36</v>
      </c>
      <c r="F61" s="40">
        <v>0</v>
      </c>
      <c r="G61" s="58">
        <f>'Инвестиции и финансирование'!E28</f>
        <v>0</v>
      </c>
      <c r="H61" s="58">
        <f>'Инвестиции и финансирование'!F28</f>
        <v>0</v>
      </c>
      <c r="I61" s="58">
        <f>'Инвестиции и финансирование'!G28</f>
        <v>0</v>
      </c>
      <c r="J61" s="58">
        <f>'Инвестиции и финансирование'!H28</f>
        <v>0</v>
      </c>
      <c r="K61" s="58">
        <f>'Инвестиции и финансирование'!I28</f>
        <v>0</v>
      </c>
      <c r="L61" s="58">
        <f>'Инвестиции и финансирование'!J28</f>
        <v>0</v>
      </c>
      <c r="M61" s="110"/>
      <c r="N61" s="34"/>
      <c r="O61" s="97"/>
      <c r="P61" s="158"/>
      <c r="Q61" s="158"/>
      <c r="R61" s="158"/>
      <c r="S61" s="158"/>
      <c r="T61" s="158"/>
      <c r="U61" s="158"/>
      <c r="V61" s="156"/>
      <c r="W61" s="156"/>
      <c r="X61" s="156"/>
    </row>
    <row r="62" spans="2:24" s="6" customFormat="1" ht="12.75">
      <c r="B62" s="115"/>
      <c r="C62" s="24" t="s">
        <v>132</v>
      </c>
      <c r="D62" s="31" t="s">
        <v>98</v>
      </c>
      <c r="E62" s="27" t="s">
        <v>36</v>
      </c>
      <c r="F62" s="40">
        <v>0</v>
      </c>
      <c r="G62" s="58">
        <f>'Инвестиции и финансирование'!E29</f>
        <v>0</v>
      </c>
      <c r="H62" s="58">
        <f>'Инвестиции и финансирование'!F29</f>
        <v>0</v>
      </c>
      <c r="I62" s="58">
        <f>'Инвестиции и финансирование'!G29</f>
        <v>0</v>
      </c>
      <c r="J62" s="58">
        <f>'Инвестиции и финансирование'!H29</f>
        <v>0</v>
      </c>
      <c r="K62" s="58">
        <f>'Инвестиции и финансирование'!I29</f>
        <v>0</v>
      </c>
      <c r="L62" s="58">
        <f>'Инвестиции и финансирование'!J29</f>
        <v>0</v>
      </c>
      <c r="M62" s="110"/>
      <c r="N62" s="34"/>
      <c r="O62" s="97"/>
      <c r="P62" s="158"/>
      <c r="Q62" s="158"/>
      <c r="R62" s="158"/>
      <c r="S62" s="158"/>
      <c r="T62" s="158"/>
      <c r="U62" s="158"/>
      <c r="V62" s="156"/>
      <c r="W62" s="156"/>
      <c r="X62" s="156"/>
    </row>
    <row r="63" spans="2:24" s="6" customFormat="1" ht="12.75">
      <c r="B63" s="115"/>
      <c r="C63" s="24" t="s">
        <v>133</v>
      </c>
      <c r="D63" s="31" t="s">
        <v>99</v>
      </c>
      <c r="E63" s="27" t="s">
        <v>36</v>
      </c>
      <c r="F63" s="40">
        <v>0</v>
      </c>
      <c r="G63" s="58">
        <f>'Инвестиции и финансирование'!E26</f>
        <v>0</v>
      </c>
      <c r="H63" s="58">
        <f>'Инвестиции и финансирование'!F26</f>
        <v>0</v>
      </c>
      <c r="I63" s="58">
        <f>'Инвестиции и финансирование'!G26</f>
        <v>0</v>
      </c>
      <c r="J63" s="58">
        <f>'Инвестиции и финансирование'!H26</f>
        <v>0</v>
      </c>
      <c r="K63" s="58">
        <f>'Инвестиции и финансирование'!I26</f>
        <v>0</v>
      </c>
      <c r="L63" s="58">
        <f>'Инвестиции и финансирование'!J26</f>
        <v>0</v>
      </c>
      <c r="M63" s="110"/>
      <c r="N63" s="34"/>
      <c r="O63" s="97"/>
      <c r="P63" s="158"/>
      <c r="Q63" s="158"/>
      <c r="R63" s="158"/>
      <c r="S63" s="158"/>
      <c r="T63" s="158"/>
      <c r="U63" s="158"/>
      <c r="V63" s="156"/>
      <c r="W63" s="156"/>
      <c r="X63" s="156"/>
    </row>
    <row r="64" spans="2:24" s="6" customFormat="1" ht="25.5">
      <c r="B64" s="115"/>
      <c r="C64" s="24" t="s">
        <v>134</v>
      </c>
      <c r="D64" s="31" t="s">
        <v>100</v>
      </c>
      <c r="E64" s="27" t="s">
        <v>36</v>
      </c>
      <c r="F64" s="40">
        <v>0</v>
      </c>
      <c r="G64" s="58">
        <f>'Инвестиции и финансирование'!E23</f>
        <v>0</v>
      </c>
      <c r="H64" s="58">
        <f>'Инвестиции и финансирование'!F23</f>
        <v>0</v>
      </c>
      <c r="I64" s="58">
        <f>'Инвестиции и финансирование'!G23</f>
        <v>0</v>
      </c>
      <c r="J64" s="58">
        <f>'Инвестиции и финансирование'!H23</f>
        <v>0</v>
      </c>
      <c r="K64" s="58">
        <f>'Инвестиции и финансирование'!I23</f>
        <v>0</v>
      </c>
      <c r="L64" s="58">
        <f>'Инвестиции и финансирование'!J23</f>
        <v>0</v>
      </c>
      <c r="M64" s="110"/>
      <c r="N64" s="34"/>
      <c r="O64" s="97"/>
      <c r="P64" s="158"/>
      <c r="Q64" s="158"/>
      <c r="R64" s="158"/>
      <c r="S64" s="158"/>
      <c r="T64" s="158"/>
      <c r="U64" s="158"/>
      <c r="V64" s="156"/>
      <c r="W64" s="156"/>
      <c r="X64" s="156"/>
    </row>
    <row r="65" spans="2:24" s="6" customFormat="1" ht="12.75">
      <c r="B65" s="115"/>
      <c r="C65" s="24" t="s">
        <v>135</v>
      </c>
      <c r="D65" s="31" t="s">
        <v>137</v>
      </c>
      <c r="E65" s="27" t="s">
        <v>36</v>
      </c>
      <c r="F65" s="40">
        <v>0</v>
      </c>
      <c r="G65" s="58">
        <f>'Инвестиции и финансирование'!E21</f>
        <v>0</v>
      </c>
      <c r="H65" s="58">
        <f>'Инвестиции и финансирование'!F21</f>
        <v>0</v>
      </c>
      <c r="I65" s="58">
        <f>'Инвестиции и финансирование'!G21</f>
        <v>0</v>
      </c>
      <c r="J65" s="58">
        <f>'Инвестиции и финансирование'!H21</f>
        <v>0</v>
      </c>
      <c r="K65" s="58">
        <f>'Инвестиции и финансирование'!I21</f>
        <v>0</v>
      </c>
      <c r="L65" s="58">
        <f>'Инвестиции и финансирование'!J21</f>
        <v>0</v>
      </c>
      <c r="M65" s="110"/>
      <c r="N65" s="34"/>
      <c r="O65" s="97"/>
      <c r="P65" s="158"/>
      <c r="Q65" s="158"/>
      <c r="R65" s="158"/>
      <c r="S65" s="158"/>
      <c r="T65" s="158"/>
      <c r="U65" s="158"/>
      <c r="V65" s="156"/>
      <c r="W65" s="156"/>
      <c r="X65" s="156"/>
    </row>
    <row r="66" spans="2:24" s="6" customFormat="1" ht="12.75">
      <c r="B66" s="115"/>
      <c r="C66" s="24" t="s">
        <v>138</v>
      </c>
      <c r="D66" s="32" t="s">
        <v>136</v>
      </c>
      <c r="E66" s="27" t="s">
        <v>36</v>
      </c>
      <c r="F66" s="40">
        <v>0</v>
      </c>
      <c r="G66" s="58">
        <f>'Инвестиции и финансирование'!E22</f>
        <v>0</v>
      </c>
      <c r="H66" s="58">
        <f>'Инвестиции и финансирование'!F22</f>
        <v>0</v>
      </c>
      <c r="I66" s="58">
        <f>'Инвестиции и финансирование'!G22</f>
        <v>0</v>
      </c>
      <c r="J66" s="58">
        <f>'Инвестиции и финансирование'!H22</f>
        <v>0</v>
      </c>
      <c r="K66" s="58">
        <f>'Инвестиции и финансирование'!I22</f>
        <v>0</v>
      </c>
      <c r="L66" s="58">
        <f>'Инвестиции и финансирование'!J22</f>
        <v>0</v>
      </c>
      <c r="M66" s="110"/>
      <c r="N66" s="34"/>
      <c r="O66" s="97"/>
      <c r="P66" s="158"/>
      <c r="Q66" s="158"/>
      <c r="R66" s="158"/>
      <c r="S66" s="158"/>
      <c r="T66" s="158"/>
      <c r="U66" s="158"/>
      <c r="V66" s="156"/>
      <c r="W66" s="156"/>
      <c r="X66" s="156"/>
    </row>
    <row r="67" spans="2:24" s="6" customFormat="1" ht="12.75">
      <c r="B67" s="115"/>
      <c r="C67" s="24" t="s">
        <v>139</v>
      </c>
      <c r="D67" s="31" t="s">
        <v>101</v>
      </c>
      <c r="E67" s="27" t="s">
        <v>36</v>
      </c>
      <c r="F67" s="40">
        <v>0</v>
      </c>
      <c r="G67" s="40">
        <v>0</v>
      </c>
      <c r="H67" s="40">
        <v>0</v>
      </c>
      <c r="I67" s="40">
        <v>0</v>
      </c>
      <c r="J67" s="40">
        <v>0</v>
      </c>
      <c r="K67" s="40">
        <v>0</v>
      </c>
      <c r="L67" s="40">
        <v>0</v>
      </c>
      <c r="M67" s="110"/>
      <c r="N67" s="34"/>
      <c r="O67" s="97"/>
      <c r="P67" s="158"/>
      <c r="Q67" s="158"/>
      <c r="R67" s="158"/>
      <c r="S67" s="158"/>
      <c r="T67" s="158"/>
      <c r="U67" s="158"/>
      <c r="V67" s="156"/>
      <c r="W67" s="156"/>
      <c r="X67" s="156"/>
    </row>
    <row r="68" spans="2:24" s="6" customFormat="1" ht="12.75">
      <c r="B68" s="115"/>
      <c r="C68" s="24" t="s">
        <v>140</v>
      </c>
      <c r="D68" s="31" t="s">
        <v>102</v>
      </c>
      <c r="E68" s="27" t="s">
        <v>36</v>
      </c>
      <c r="F68" s="40">
        <v>0</v>
      </c>
      <c r="G68" s="58">
        <f>'Инвестиции и финансирование'!E24</f>
        <v>0</v>
      </c>
      <c r="H68" s="58">
        <f>'Инвестиции и финансирование'!F24</f>
        <v>0</v>
      </c>
      <c r="I68" s="58">
        <f>'Инвестиции и финансирование'!G24</f>
        <v>0</v>
      </c>
      <c r="J68" s="58">
        <f>'Инвестиции и финансирование'!H24</f>
        <v>0</v>
      </c>
      <c r="K68" s="58">
        <f>'Инвестиции и финансирование'!I24</f>
        <v>0</v>
      </c>
      <c r="L68" s="58">
        <f>'Инвестиции и финансирование'!J24</f>
        <v>0</v>
      </c>
      <c r="M68" s="110"/>
      <c r="N68" s="34"/>
      <c r="O68" s="97"/>
      <c r="P68" s="158"/>
      <c r="Q68" s="158"/>
      <c r="R68" s="158"/>
      <c r="S68" s="158"/>
      <c r="T68" s="158"/>
      <c r="U68" s="158"/>
      <c r="V68" s="156"/>
      <c r="W68" s="156"/>
      <c r="X68" s="156"/>
    </row>
    <row r="69" spans="2:24" s="16" customFormat="1" ht="25.5">
      <c r="B69" s="129"/>
      <c r="C69" s="24" t="s">
        <v>32</v>
      </c>
      <c r="D69" s="30" t="s">
        <v>141</v>
      </c>
      <c r="E69" s="27" t="s">
        <v>36</v>
      </c>
      <c r="F69" s="40">
        <v>0</v>
      </c>
      <c r="G69" s="40">
        <v>0</v>
      </c>
      <c r="H69" s="40">
        <v>0</v>
      </c>
      <c r="I69" s="40">
        <v>0</v>
      </c>
      <c r="J69" s="40">
        <v>0</v>
      </c>
      <c r="K69" s="40">
        <v>0</v>
      </c>
      <c r="L69" s="40">
        <v>0</v>
      </c>
      <c r="M69" s="130"/>
      <c r="N69" s="34"/>
      <c r="O69" s="97"/>
      <c r="P69" s="158"/>
      <c r="Q69" s="158"/>
      <c r="R69" s="158"/>
      <c r="S69" s="158"/>
      <c r="T69" s="158"/>
      <c r="U69" s="158"/>
      <c r="V69" s="156"/>
      <c r="W69" s="156"/>
      <c r="X69" s="156"/>
    </row>
    <row r="70" spans="2:24" s="18" customFormat="1" ht="38.25">
      <c r="B70" s="116"/>
      <c r="C70" s="24" t="s">
        <v>142</v>
      </c>
      <c r="D70" s="31" t="s">
        <v>103</v>
      </c>
      <c r="E70" s="27" t="s">
        <v>36</v>
      </c>
      <c r="F70" s="40">
        <v>0</v>
      </c>
      <c r="G70" s="40">
        <v>0</v>
      </c>
      <c r="H70" s="40">
        <v>0</v>
      </c>
      <c r="I70" s="40">
        <v>0</v>
      </c>
      <c r="J70" s="40">
        <v>0</v>
      </c>
      <c r="K70" s="40">
        <v>0</v>
      </c>
      <c r="L70" s="40">
        <v>0</v>
      </c>
      <c r="M70" s="117"/>
      <c r="N70" s="34"/>
      <c r="O70" s="97"/>
      <c r="P70" s="158"/>
      <c r="Q70" s="158"/>
      <c r="R70" s="158"/>
      <c r="S70" s="158"/>
      <c r="T70" s="158"/>
      <c r="U70" s="158"/>
      <c r="V70" s="156"/>
      <c r="W70" s="156"/>
      <c r="X70" s="156"/>
    </row>
    <row r="71" spans="2:24" ht="25.5">
      <c r="B71" s="115"/>
      <c r="C71" s="24" t="s">
        <v>143</v>
      </c>
      <c r="D71" s="31" t="s">
        <v>104</v>
      </c>
      <c r="E71" s="27" t="s">
        <v>541</v>
      </c>
      <c r="F71" s="128">
        <v>0</v>
      </c>
      <c r="G71" s="128">
        <v>0</v>
      </c>
      <c r="H71" s="128">
        <v>0</v>
      </c>
      <c r="I71" s="128">
        <v>0</v>
      </c>
      <c r="J71" s="128">
        <v>0</v>
      </c>
      <c r="K71" s="128">
        <v>0</v>
      </c>
      <c r="L71" s="128">
        <v>0</v>
      </c>
      <c r="M71" s="110"/>
      <c r="N71" s="34"/>
      <c r="P71" s="158"/>
      <c r="Q71" s="158"/>
      <c r="R71" s="158"/>
      <c r="S71" s="158"/>
      <c r="T71" s="158"/>
      <c r="U71" s="158"/>
      <c r="V71" s="156"/>
      <c r="W71" s="156"/>
      <c r="X71" s="156"/>
    </row>
    <row r="72" spans="2:24" ht="38.25">
      <c r="B72" s="115"/>
      <c r="C72" s="24" t="s">
        <v>144</v>
      </c>
      <c r="D72" s="31" t="s">
        <v>105</v>
      </c>
      <c r="E72" s="27" t="s">
        <v>36</v>
      </c>
      <c r="F72" s="40">
        <v>0</v>
      </c>
      <c r="G72" s="40">
        <v>0</v>
      </c>
      <c r="H72" s="40">
        <v>0</v>
      </c>
      <c r="I72" s="40">
        <v>0</v>
      </c>
      <c r="J72" s="40">
        <v>0</v>
      </c>
      <c r="K72" s="40">
        <v>0</v>
      </c>
      <c r="L72" s="40">
        <v>0</v>
      </c>
      <c r="M72" s="110"/>
      <c r="N72" s="34"/>
      <c r="P72" s="158"/>
      <c r="Q72" s="158"/>
      <c r="R72" s="158"/>
      <c r="S72" s="158"/>
      <c r="T72" s="158"/>
      <c r="U72" s="158"/>
      <c r="V72" s="156"/>
      <c r="W72" s="156"/>
      <c r="X72" s="156"/>
    </row>
    <row r="73" spans="2:24" ht="25.5">
      <c r="B73" s="115"/>
      <c r="C73" s="24" t="s">
        <v>145</v>
      </c>
      <c r="D73" s="31" t="s">
        <v>106</v>
      </c>
      <c r="E73" s="27" t="s">
        <v>36</v>
      </c>
      <c r="F73" s="40">
        <v>0</v>
      </c>
      <c r="G73" s="40">
        <v>0</v>
      </c>
      <c r="H73" s="40">
        <v>0</v>
      </c>
      <c r="I73" s="40">
        <v>0</v>
      </c>
      <c r="J73" s="40">
        <v>0</v>
      </c>
      <c r="K73" s="40">
        <v>0</v>
      </c>
      <c r="L73" s="40">
        <v>0</v>
      </c>
      <c r="M73" s="110"/>
      <c r="N73" s="34"/>
      <c r="P73" s="158"/>
      <c r="Q73" s="158"/>
      <c r="R73" s="158"/>
      <c r="S73" s="158"/>
      <c r="T73" s="158"/>
      <c r="U73" s="158"/>
      <c r="V73" s="156"/>
      <c r="W73" s="156"/>
      <c r="X73" s="156"/>
    </row>
    <row r="74" spans="2:24" s="3" customFormat="1" ht="38.25">
      <c r="B74" s="115"/>
      <c r="C74" s="24" t="s">
        <v>146</v>
      </c>
      <c r="D74" s="31" t="s">
        <v>107</v>
      </c>
      <c r="E74" s="27" t="s">
        <v>36</v>
      </c>
      <c r="F74" s="40">
        <v>0</v>
      </c>
      <c r="G74" s="40">
        <v>0</v>
      </c>
      <c r="H74" s="40">
        <v>0</v>
      </c>
      <c r="I74" s="40">
        <v>0</v>
      </c>
      <c r="J74" s="40">
        <v>0</v>
      </c>
      <c r="K74" s="40">
        <v>0</v>
      </c>
      <c r="L74" s="40">
        <v>0</v>
      </c>
      <c r="M74" s="119"/>
      <c r="N74" s="34"/>
      <c r="O74" s="97"/>
      <c r="P74" s="158"/>
      <c r="Q74" s="158"/>
      <c r="R74" s="158"/>
      <c r="S74" s="158"/>
      <c r="T74" s="158"/>
      <c r="U74" s="158"/>
      <c r="V74" s="156"/>
      <c r="W74" s="156"/>
      <c r="X74" s="156"/>
    </row>
    <row r="75" spans="2:24" s="3" customFormat="1" ht="25.5">
      <c r="B75" s="115"/>
      <c r="C75" s="24" t="s">
        <v>147</v>
      </c>
      <c r="D75" s="31" t="s">
        <v>108</v>
      </c>
      <c r="E75" s="27" t="s">
        <v>36</v>
      </c>
      <c r="F75" s="40">
        <v>0</v>
      </c>
      <c r="G75" s="40">
        <v>0</v>
      </c>
      <c r="H75" s="40">
        <v>0</v>
      </c>
      <c r="I75" s="40">
        <v>0</v>
      </c>
      <c r="J75" s="40">
        <v>0</v>
      </c>
      <c r="K75" s="40">
        <v>0</v>
      </c>
      <c r="L75" s="40">
        <v>0</v>
      </c>
      <c r="M75" s="119"/>
      <c r="N75" s="34"/>
      <c r="O75" s="97"/>
      <c r="P75" s="158"/>
      <c r="Q75" s="158"/>
      <c r="R75" s="158"/>
      <c r="S75" s="158"/>
      <c r="T75" s="158"/>
      <c r="U75" s="158"/>
      <c r="V75" s="156"/>
      <c r="W75" s="156"/>
      <c r="X75" s="156"/>
    </row>
    <row r="76" spans="2:24" s="6" customFormat="1" ht="38.25">
      <c r="B76" s="115"/>
      <c r="C76" s="24" t="s">
        <v>148</v>
      </c>
      <c r="D76" s="31" t="s">
        <v>109</v>
      </c>
      <c r="E76" s="27" t="s">
        <v>36</v>
      </c>
      <c r="F76" s="40">
        <v>0</v>
      </c>
      <c r="G76" s="40">
        <v>0</v>
      </c>
      <c r="H76" s="40">
        <v>0</v>
      </c>
      <c r="I76" s="40">
        <v>0</v>
      </c>
      <c r="J76" s="40">
        <v>0</v>
      </c>
      <c r="K76" s="40">
        <v>0</v>
      </c>
      <c r="L76" s="40">
        <v>0</v>
      </c>
      <c r="M76" s="110"/>
      <c r="N76" s="34"/>
      <c r="O76" s="97"/>
      <c r="P76" s="158"/>
      <c r="Q76" s="158"/>
      <c r="R76" s="158"/>
      <c r="S76" s="158"/>
      <c r="T76" s="158"/>
      <c r="U76" s="158"/>
      <c r="V76" s="156"/>
      <c r="W76" s="156"/>
      <c r="X76" s="156"/>
    </row>
    <row r="77" spans="2:24" s="6" customFormat="1" ht="51">
      <c r="B77" s="115"/>
      <c r="C77" s="24" t="s">
        <v>149</v>
      </c>
      <c r="D77" s="31" t="s">
        <v>110</v>
      </c>
      <c r="E77" s="27" t="s">
        <v>36</v>
      </c>
      <c r="F77" s="40">
        <v>0</v>
      </c>
      <c r="G77" s="40">
        <v>0</v>
      </c>
      <c r="H77" s="40">
        <v>0</v>
      </c>
      <c r="I77" s="40">
        <v>0</v>
      </c>
      <c r="J77" s="40">
        <v>0</v>
      </c>
      <c r="K77" s="40">
        <v>0</v>
      </c>
      <c r="L77" s="40">
        <v>0</v>
      </c>
      <c r="M77" s="110"/>
      <c r="N77" s="34"/>
      <c r="O77" s="97"/>
      <c r="P77" s="158"/>
      <c r="Q77" s="158"/>
      <c r="R77" s="158"/>
      <c r="S77" s="158"/>
      <c r="T77" s="158"/>
      <c r="U77" s="158"/>
      <c r="V77" s="156"/>
      <c r="W77" s="156"/>
      <c r="X77" s="156"/>
    </row>
    <row r="78" spans="2:24" s="6" customFormat="1" ht="25.5">
      <c r="B78" s="115"/>
      <c r="C78" s="24" t="s">
        <v>150</v>
      </c>
      <c r="D78" s="31" t="s">
        <v>111</v>
      </c>
      <c r="E78" s="27" t="s">
        <v>36</v>
      </c>
      <c r="F78" s="40">
        <v>0</v>
      </c>
      <c r="G78" s="40">
        <v>0</v>
      </c>
      <c r="H78" s="40">
        <v>0</v>
      </c>
      <c r="I78" s="40">
        <v>0</v>
      </c>
      <c r="J78" s="40">
        <v>0</v>
      </c>
      <c r="K78" s="40">
        <v>0</v>
      </c>
      <c r="L78" s="40">
        <v>0</v>
      </c>
      <c r="M78" s="110"/>
      <c r="N78" s="34"/>
      <c r="O78" s="97"/>
      <c r="P78" s="158"/>
      <c r="Q78" s="158"/>
      <c r="R78" s="158"/>
      <c r="S78" s="158"/>
      <c r="T78" s="158"/>
      <c r="U78" s="158"/>
      <c r="V78" s="156"/>
      <c r="W78" s="156"/>
      <c r="X78" s="156"/>
    </row>
    <row r="79" spans="2:24" s="6" customFormat="1" ht="25.5">
      <c r="B79" s="115"/>
      <c r="C79" s="24" t="s">
        <v>151</v>
      </c>
      <c r="D79" s="31" t="s">
        <v>152</v>
      </c>
      <c r="E79" s="27" t="s">
        <v>36</v>
      </c>
      <c r="F79" s="40">
        <v>0</v>
      </c>
      <c r="G79" s="40">
        <v>0</v>
      </c>
      <c r="H79" s="37">
        <f>'Кредиторская задолженность'!E7</f>
        <v>0</v>
      </c>
      <c r="I79" s="40">
        <v>0</v>
      </c>
      <c r="J79" s="40">
        <v>0</v>
      </c>
      <c r="K79" s="40">
        <v>0</v>
      </c>
      <c r="L79" s="40">
        <v>0</v>
      </c>
      <c r="M79" s="110"/>
      <c r="N79" s="34"/>
      <c r="O79" s="97"/>
      <c r="P79" s="158"/>
      <c r="Q79" s="158"/>
      <c r="R79" s="158"/>
      <c r="S79" s="158"/>
      <c r="T79" s="158"/>
      <c r="U79" s="158"/>
      <c r="V79" s="156"/>
      <c r="W79" s="156"/>
      <c r="X79" s="156"/>
    </row>
    <row r="80" spans="2:24" s="6" customFormat="1" ht="25.5">
      <c r="B80" s="115"/>
      <c r="C80" s="24" t="s">
        <v>153</v>
      </c>
      <c r="D80" s="32" t="s">
        <v>112</v>
      </c>
      <c r="E80" s="27" t="s">
        <v>36</v>
      </c>
      <c r="F80" s="40">
        <v>0</v>
      </c>
      <c r="G80" s="40">
        <v>0</v>
      </c>
      <c r="H80" s="40">
        <v>0</v>
      </c>
      <c r="I80" s="40">
        <v>0</v>
      </c>
      <c r="J80" s="40">
        <v>0</v>
      </c>
      <c r="K80" s="40">
        <v>0</v>
      </c>
      <c r="L80" s="40">
        <v>0</v>
      </c>
      <c r="M80" s="110"/>
      <c r="N80" s="34"/>
      <c r="O80" s="97"/>
      <c r="P80" s="158"/>
      <c r="Q80" s="158"/>
      <c r="R80" s="158"/>
      <c r="S80" s="158"/>
      <c r="T80" s="158"/>
      <c r="U80" s="158"/>
      <c r="V80" s="156"/>
      <c r="W80" s="156"/>
      <c r="X80" s="156"/>
    </row>
    <row r="81" spans="2:24" s="6" customFormat="1" ht="25.5">
      <c r="B81" s="115"/>
      <c r="C81" s="24" t="s">
        <v>154</v>
      </c>
      <c r="D81" s="32" t="s">
        <v>113</v>
      </c>
      <c r="E81" s="27" t="s">
        <v>36</v>
      </c>
      <c r="F81" s="40">
        <v>0</v>
      </c>
      <c r="G81" s="40">
        <v>0</v>
      </c>
      <c r="H81" s="40">
        <v>0</v>
      </c>
      <c r="I81" s="40">
        <v>0</v>
      </c>
      <c r="J81" s="40">
        <v>0</v>
      </c>
      <c r="K81" s="40">
        <v>0</v>
      </c>
      <c r="L81" s="40">
        <v>0</v>
      </c>
      <c r="M81" s="110"/>
      <c r="N81" s="34"/>
      <c r="O81" s="97"/>
      <c r="P81" s="158"/>
      <c r="Q81" s="158"/>
      <c r="R81" s="158"/>
      <c r="S81" s="158"/>
      <c r="T81" s="158"/>
      <c r="U81" s="158"/>
      <c r="V81" s="156"/>
      <c r="W81" s="156"/>
      <c r="X81" s="156"/>
    </row>
    <row r="82" spans="1:24" ht="12.75">
      <c r="A82" s="6"/>
      <c r="B82" s="115"/>
      <c r="C82" s="24" t="s">
        <v>155</v>
      </c>
      <c r="D82" s="32" t="s">
        <v>114</v>
      </c>
      <c r="E82" s="27" t="s">
        <v>36</v>
      </c>
      <c r="F82" s="40">
        <v>0</v>
      </c>
      <c r="G82" s="40">
        <v>0</v>
      </c>
      <c r="H82" s="40">
        <v>0</v>
      </c>
      <c r="I82" s="40">
        <v>0</v>
      </c>
      <c r="J82" s="40">
        <v>0</v>
      </c>
      <c r="K82" s="40">
        <v>0</v>
      </c>
      <c r="L82" s="40">
        <v>0</v>
      </c>
      <c r="M82" s="110"/>
      <c r="P82" s="158"/>
      <c r="Q82" s="158"/>
      <c r="R82" s="158"/>
      <c r="S82" s="158"/>
      <c r="T82" s="158"/>
      <c r="U82" s="158"/>
      <c r="V82" s="156"/>
      <c r="W82" s="156"/>
      <c r="X82" s="156"/>
    </row>
    <row r="83" spans="1:24" ht="12.75">
      <c r="A83" s="6"/>
      <c r="B83" s="115"/>
      <c r="C83" s="24" t="s">
        <v>156</v>
      </c>
      <c r="D83" s="32" t="s">
        <v>115</v>
      </c>
      <c r="E83" s="27" t="s">
        <v>36</v>
      </c>
      <c r="F83" s="40">
        <v>0</v>
      </c>
      <c r="G83" s="40">
        <v>0</v>
      </c>
      <c r="H83" s="40">
        <v>0</v>
      </c>
      <c r="I83" s="40">
        <v>0</v>
      </c>
      <c r="J83" s="40">
        <v>0</v>
      </c>
      <c r="K83" s="40">
        <v>0</v>
      </c>
      <c r="L83" s="40">
        <v>0</v>
      </c>
      <c r="M83" s="110"/>
      <c r="P83" s="158"/>
      <c r="Q83" s="158"/>
      <c r="R83" s="158"/>
      <c r="S83" s="158"/>
      <c r="T83" s="158"/>
      <c r="U83" s="158"/>
      <c r="V83" s="156"/>
      <c r="W83" s="156"/>
      <c r="X83" s="156"/>
    </row>
    <row r="84" spans="1:24" ht="12.75">
      <c r="A84" s="6"/>
      <c r="B84" s="115"/>
      <c r="C84" s="24" t="s">
        <v>157</v>
      </c>
      <c r="D84" s="32" t="s">
        <v>116</v>
      </c>
      <c r="E84" s="27" t="s">
        <v>36</v>
      </c>
      <c r="F84" s="40">
        <v>0</v>
      </c>
      <c r="G84" s="40">
        <v>0</v>
      </c>
      <c r="H84" s="40">
        <v>0</v>
      </c>
      <c r="I84" s="40">
        <v>0</v>
      </c>
      <c r="J84" s="40">
        <v>0</v>
      </c>
      <c r="K84" s="40">
        <v>0</v>
      </c>
      <c r="L84" s="40">
        <v>0</v>
      </c>
      <c r="M84" s="110"/>
      <c r="P84" s="158"/>
      <c r="Q84" s="158"/>
      <c r="R84" s="158"/>
      <c r="S84" s="158"/>
      <c r="T84" s="158"/>
      <c r="U84" s="158"/>
      <c r="V84" s="156"/>
      <c r="W84" s="156"/>
      <c r="X84" s="156"/>
    </row>
    <row r="85" spans="2:24" ht="12.75">
      <c r="B85" s="115"/>
      <c r="C85" s="24" t="s">
        <v>158</v>
      </c>
      <c r="D85" s="32" t="s">
        <v>117</v>
      </c>
      <c r="E85" s="27" t="s">
        <v>36</v>
      </c>
      <c r="F85" s="40">
        <v>0</v>
      </c>
      <c r="G85" s="40">
        <v>0</v>
      </c>
      <c r="H85" s="40">
        <v>0</v>
      </c>
      <c r="I85" s="40">
        <v>0</v>
      </c>
      <c r="J85" s="40">
        <v>0</v>
      </c>
      <c r="K85" s="40">
        <v>0</v>
      </c>
      <c r="L85" s="40">
        <v>0</v>
      </c>
      <c r="M85" s="110"/>
      <c r="P85" s="158"/>
      <c r="Q85" s="158"/>
      <c r="R85" s="158"/>
      <c r="S85" s="158"/>
      <c r="T85" s="158"/>
      <c r="U85" s="158"/>
      <c r="V85" s="156"/>
      <c r="W85" s="156"/>
      <c r="X85" s="156"/>
    </row>
    <row r="86" spans="2:24" ht="12.75">
      <c r="B86" s="115"/>
      <c r="C86" s="24" t="s">
        <v>159</v>
      </c>
      <c r="D86" s="32" t="s">
        <v>118</v>
      </c>
      <c r="E86" s="27" t="s">
        <v>36</v>
      </c>
      <c r="F86" s="40">
        <v>0</v>
      </c>
      <c r="G86" s="40">
        <v>0</v>
      </c>
      <c r="H86" s="40">
        <v>0</v>
      </c>
      <c r="I86" s="40">
        <v>0</v>
      </c>
      <c r="J86" s="40">
        <v>0</v>
      </c>
      <c r="K86" s="40">
        <v>0</v>
      </c>
      <c r="L86" s="40">
        <v>0</v>
      </c>
      <c r="M86" s="110"/>
      <c r="P86" s="158"/>
      <c r="Q86" s="158"/>
      <c r="R86" s="158"/>
      <c r="S86" s="158"/>
      <c r="T86" s="158"/>
      <c r="U86" s="158"/>
      <c r="V86" s="156"/>
      <c r="W86" s="156"/>
      <c r="X86" s="156"/>
    </row>
    <row r="87" spans="2:24" ht="13.5" thickBot="1">
      <c r="B87" s="120"/>
      <c r="C87" s="121"/>
      <c r="D87" s="121"/>
      <c r="E87" s="121"/>
      <c r="F87" s="121"/>
      <c r="G87" s="121"/>
      <c r="H87" s="121"/>
      <c r="I87" s="121"/>
      <c r="J87" s="121"/>
      <c r="K87" s="121"/>
      <c r="L87" s="121"/>
      <c r="M87" s="122"/>
      <c r="P87" s="158"/>
      <c r="Q87" s="158"/>
      <c r="R87" s="158"/>
      <c r="S87" s="158"/>
      <c r="T87" s="158"/>
      <c r="U87" s="158"/>
      <c r="V87" s="156"/>
      <c r="W87" s="156"/>
      <c r="X87" s="156"/>
    </row>
    <row r="88" ht="12.75"/>
  </sheetData>
  <sheetProtection/>
  <mergeCells count="9">
    <mergeCell ref="C3:L3"/>
    <mergeCell ref="F6:F7"/>
    <mergeCell ref="G6:G7"/>
    <mergeCell ref="H6:H7"/>
    <mergeCell ref="C4:L4"/>
    <mergeCell ref="C6:C7"/>
    <mergeCell ref="D6:D7"/>
    <mergeCell ref="E6:E7"/>
    <mergeCell ref="I6:L6"/>
  </mergeCells>
  <hyperlinks>
    <hyperlink ref="O5" location="'Титульный лист'!A1" display="Титульный лист"/>
    <hyperlink ref="O6" location="'сведения о разработчике'!A1" display="Сведения о разработчике бизнес-плана"/>
    <hyperlink ref="O8" location="'Доведенные показатели'!A1" display="Т.1 Доведенные показатели развития коммерческой организации на очередной год"/>
    <hyperlink ref="O7" location="'паспорт организации'!A1" display="Паспорт организации"/>
    <hyperlink ref="O9" location="'Перечень мероприятий'!A1" display="Т.2 Перечень мероприятий, направленных на достижение основных показателей развития коммерческой организации на очередной год"/>
    <hyperlink ref="O10" location="'Показатели развития на год'!A1" display="т.3 Основные показатели развития коммерческой организации на очередной год"/>
    <hyperlink ref="O11" location="Цены!A1" display="т.4 Прогнозируемые цены на продукцию"/>
    <hyperlink ref="O12" location="'Программа производства'!A1" display="т.5 Программа производства продукции"/>
    <hyperlink ref="O13" location="'Программа реализации'!A1" display="т.6 Программа реализации продукции"/>
    <hyperlink ref="O14" location="'Расчет материальных затрат'!A1" display="т.7 Расчет материальных затрат"/>
    <hyperlink ref="O15" location="'Расчет трудовых ресурсов'!A1" display="т.8 Расчет потребности в трудовых ресурсах и расходов на оплату труда работников"/>
    <hyperlink ref="O16" location="амортизация!A1" display="т.9 Расчет амортизационных отчислений"/>
    <hyperlink ref="O17" location="'затраты на реализацию'!A1" display="т.10 Расчет затрат на реализацию продукции"/>
    <hyperlink ref="O18" location="'Расчет прибыли'!A1" display="'Расчет прибыли'!A1"/>
    <hyperlink ref="O19" location="'Расчет потока денежных средств'!A1" display="т.12 Расчет потока денежных средств по организации"/>
    <hyperlink ref="O20" location="'Проектно-балансовая ведомость'!A1" display="т.13 Проектно-балансовая ведомость по организации"/>
    <hyperlink ref="O21" location="'Инвестиции и финансирование'!A1" display="т.14 Инвестиции в основной капитал и источники финансирования"/>
    <hyperlink ref="O22" location="'Перечень инв. проектов'!A1" display="т.15 Перечень инвестиционных проектов и источники их финансирования"/>
    <hyperlink ref="O23" location="'Кредиторская задолженность'!A1" display="т.16 Просроченная кредиторская задолженность, подлежащая реструктуризации в очередном году"/>
    <hyperlink ref="O3" location="РЕКОМЕНДАЦИИ!A1" display="РЕКОМЕНДАЦИИ по разработке бизнес-планов развития коммерческих организаций на год "/>
  </hyperlinks>
  <printOptions/>
  <pageMargins left="0.7086614173228347" right="0.7086614173228347" top="0.7480314960629921" bottom="0.7480314960629921" header="0.31496062992125984" footer="0.31496062992125984"/>
  <pageSetup fitToHeight="5" horizontalDpi="600" verticalDpi="600" orientation="landscape" paperSize="9" scale="75" r:id="rId3"/>
  <headerFooter>
    <oddFooter>&amp;L&amp;"Tahoma,обычный"&amp;6© ИПС ЭКСПЕРТ&amp;C&amp;"Tahoma,обычный"&amp;6(017) 354 78 92, 354 78 76&amp;R&amp;"Tahoma,обычный"&amp;6www.expert.by</oddFooter>
  </headerFooter>
  <rowBreaks count="2" manualBreakCount="2">
    <brk id="32" min="1" max="12" man="1"/>
    <brk id="68" min="1" max="12" man="1"/>
  </rowBreaks>
  <legacyDrawing r:id="rId2"/>
</worksheet>
</file>

<file path=xl/worksheets/sheet7.xml><?xml version="1.0" encoding="utf-8"?>
<worksheet xmlns="http://schemas.openxmlformats.org/spreadsheetml/2006/main" xmlns:r="http://schemas.openxmlformats.org/officeDocument/2006/relationships">
  <sheetPr>
    <tabColor theme="6" tint="0.7999799847602844"/>
  </sheetPr>
  <dimension ref="B1:AP34"/>
  <sheetViews>
    <sheetView workbookViewId="0" topLeftCell="A1">
      <selection activeCell="A1" sqref="A1"/>
    </sheetView>
  </sheetViews>
  <sheetFormatPr defaultColWidth="2.75390625" defaultRowHeight="12" customHeight="1"/>
  <cols>
    <col min="1" max="1" width="2.75390625" style="1" customWidth="1"/>
    <col min="2" max="2" width="3.25390625" style="1" customWidth="1"/>
    <col min="3" max="3" width="4.75390625" style="5" customWidth="1"/>
    <col min="4" max="4" width="23.625" style="22" customWidth="1"/>
    <col min="5" max="5" width="11.75390625" style="1" bestFit="1" customWidth="1"/>
    <col min="6" max="8" width="10.75390625" style="1" bestFit="1" customWidth="1"/>
    <col min="9" max="9" width="11.75390625" style="1" bestFit="1" customWidth="1"/>
    <col min="10" max="10" width="10.75390625" style="1" bestFit="1" customWidth="1"/>
    <col min="11" max="11" width="3.00390625" style="1" customWidth="1"/>
    <col min="12" max="12" width="2.75390625" style="1" customWidth="1"/>
    <col min="13" max="13" width="108.375" style="97" bestFit="1" customWidth="1"/>
    <col min="14" max="19" width="3.25390625" style="1" bestFit="1" customWidth="1"/>
    <col min="20" max="20" width="24.75390625" style="1" customWidth="1"/>
    <col min="21" max="23" width="2.75390625" style="1" customWidth="1"/>
    <col min="24" max="24" width="21.375" style="1" customWidth="1"/>
    <col min="25" max="16384" width="2.75390625" style="1" customWidth="1"/>
  </cols>
  <sheetData>
    <row r="1" spans="2:14" ht="15" customHeight="1" thickBot="1">
      <c r="B1" s="38" t="s">
        <v>565</v>
      </c>
      <c r="C1" s="38"/>
      <c r="D1" s="38"/>
      <c r="E1" s="38"/>
      <c r="F1" s="38"/>
      <c r="G1" s="38"/>
      <c r="H1" s="38"/>
      <c r="I1" s="38"/>
      <c r="J1" s="38"/>
      <c r="K1" s="8"/>
      <c r="L1" s="9"/>
      <c r="N1" s="9"/>
    </row>
    <row r="2" spans="2:42" ht="12.75">
      <c r="B2" s="104"/>
      <c r="C2" s="105"/>
      <c r="D2" s="106"/>
      <c r="E2" s="107"/>
      <c r="F2" s="107"/>
      <c r="G2" s="107"/>
      <c r="H2" s="107"/>
      <c r="I2" s="107"/>
      <c r="J2" s="107"/>
      <c r="K2" s="108"/>
      <c r="S2" s="3"/>
      <c r="T2" s="3"/>
      <c r="U2" s="3"/>
      <c r="V2" s="3"/>
      <c r="W2" s="3"/>
      <c r="X2" s="3"/>
      <c r="Y2" s="3"/>
      <c r="Z2" s="3"/>
      <c r="AA2" s="3"/>
      <c r="AB2" s="3"/>
      <c r="AC2" s="3"/>
      <c r="AD2" s="3"/>
      <c r="AE2" s="3"/>
      <c r="AF2" s="3"/>
      <c r="AG2" s="3"/>
      <c r="AH2" s="3"/>
      <c r="AI2" s="3"/>
      <c r="AJ2" s="3"/>
      <c r="AK2" s="3"/>
      <c r="AL2" s="3"/>
      <c r="AM2" s="3"/>
      <c r="AN2" s="3"/>
      <c r="AO2" s="3"/>
      <c r="AP2" s="3"/>
    </row>
    <row r="3" spans="2:42" ht="12.75">
      <c r="B3" s="109"/>
      <c r="C3" s="2"/>
      <c r="D3" s="20"/>
      <c r="E3" s="4"/>
      <c r="F3" s="4"/>
      <c r="G3" s="4"/>
      <c r="H3" s="4"/>
      <c r="I3" s="4"/>
      <c r="J3" s="126" t="s">
        <v>168</v>
      </c>
      <c r="K3" s="110"/>
      <c r="M3" s="36" t="s">
        <v>534</v>
      </c>
      <c r="S3" s="3"/>
      <c r="T3" s="3"/>
      <c r="U3" s="3"/>
      <c r="V3" s="3"/>
      <c r="W3" s="3"/>
      <c r="X3" s="3"/>
      <c r="Y3" s="3"/>
      <c r="Z3" s="3"/>
      <c r="AA3" s="3"/>
      <c r="AB3" s="3"/>
      <c r="AC3" s="3"/>
      <c r="AD3" s="3"/>
      <c r="AE3" s="3"/>
      <c r="AF3" s="3"/>
      <c r="AG3" s="3"/>
      <c r="AH3" s="3"/>
      <c r="AI3" s="3"/>
      <c r="AJ3" s="3"/>
      <c r="AK3" s="3"/>
      <c r="AL3" s="3"/>
      <c r="AM3" s="3"/>
      <c r="AN3" s="3"/>
      <c r="AO3" s="3"/>
      <c r="AP3" s="3"/>
    </row>
    <row r="4" spans="2:42" ht="24.75" customHeight="1">
      <c r="B4" s="111"/>
      <c r="C4" s="182" t="s">
        <v>588</v>
      </c>
      <c r="D4" s="182"/>
      <c r="E4" s="182"/>
      <c r="F4" s="182"/>
      <c r="G4" s="182"/>
      <c r="H4" s="182"/>
      <c r="I4" s="182"/>
      <c r="J4" s="182"/>
      <c r="K4" s="112"/>
      <c r="S4" s="3"/>
      <c r="T4" s="3"/>
      <c r="U4" s="3"/>
      <c r="V4" s="3"/>
      <c r="W4" s="3"/>
      <c r="X4" s="3"/>
      <c r="Y4" s="3"/>
      <c r="Z4" s="3"/>
      <c r="AA4" s="3"/>
      <c r="AB4" s="3"/>
      <c r="AC4" s="3"/>
      <c r="AD4" s="3"/>
      <c r="AE4" s="3"/>
      <c r="AF4" s="3"/>
      <c r="AG4" s="3"/>
      <c r="AH4" s="3"/>
      <c r="AI4" s="3"/>
      <c r="AJ4" s="3"/>
      <c r="AK4" s="3"/>
      <c r="AL4" s="3"/>
      <c r="AM4" s="3"/>
      <c r="AN4" s="3"/>
      <c r="AO4" s="3"/>
      <c r="AP4" s="3"/>
    </row>
    <row r="5" spans="2:42" ht="11.25" customHeight="1">
      <c r="B5" s="113"/>
      <c r="C5" s="12"/>
      <c r="D5" s="21"/>
      <c r="E5" s="15"/>
      <c r="F5" s="15"/>
      <c r="G5" s="15"/>
      <c r="H5" s="15"/>
      <c r="I5" s="214" t="s">
        <v>183</v>
      </c>
      <c r="J5" s="214"/>
      <c r="K5" s="112"/>
      <c r="M5" s="36" t="s">
        <v>515</v>
      </c>
      <c r="S5" s="3"/>
      <c r="T5" s="3"/>
      <c r="U5" s="3"/>
      <c r="V5" s="3"/>
      <c r="W5" s="3"/>
      <c r="X5" s="3"/>
      <c r="Y5" s="3"/>
      <c r="Z5" s="3"/>
      <c r="AA5" s="3"/>
      <c r="AB5" s="3"/>
      <c r="AC5" s="3"/>
      <c r="AD5" s="3"/>
      <c r="AE5" s="3"/>
      <c r="AF5" s="3"/>
      <c r="AG5" s="3"/>
      <c r="AH5" s="3"/>
      <c r="AI5" s="3"/>
      <c r="AJ5" s="3"/>
      <c r="AK5" s="3"/>
      <c r="AL5" s="3"/>
      <c r="AM5" s="3"/>
      <c r="AN5" s="3"/>
      <c r="AO5" s="3"/>
      <c r="AP5" s="3"/>
    </row>
    <row r="6" spans="2:42" ht="28.5" customHeight="1">
      <c r="B6" s="114"/>
      <c r="C6" s="208" t="s">
        <v>542</v>
      </c>
      <c r="D6" s="212" t="s">
        <v>589</v>
      </c>
      <c r="E6" s="206" t="s">
        <v>169</v>
      </c>
      <c r="F6" s="206" t="s">
        <v>162</v>
      </c>
      <c r="G6" s="206" t="s">
        <v>167</v>
      </c>
      <c r="H6" s="206"/>
      <c r="I6" s="206"/>
      <c r="J6" s="206"/>
      <c r="K6" s="112"/>
      <c r="M6" s="36" t="s">
        <v>516</v>
      </c>
      <c r="S6" s="3"/>
      <c r="T6" s="3"/>
      <c r="U6" s="3"/>
      <c r="V6" s="3"/>
      <c r="W6" s="3"/>
      <c r="X6" s="3"/>
      <c r="Y6" s="3"/>
      <c r="Z6" s="3"/>
      <c r="AA6" s="3"/>
      <c r="AB6" s="3"/>
      <c r="AC6" s="3"/>
      <c r="AD6" s="3"/>
      <c r="AE6" s="3"/>
      <c r="AF6" s="3"/>
      <c r="AG6" s="3"/>
      <c r="AH6" s="3"/>
      <c r="AI6" s="3"/>
      <c r="AJ6" s="3"/>
      <c r="AK6" s="3"/>
      <c r="AL6" s="3"/>
      <c r="AM6" s="3"/>
      <c r="AN6" s="3"/>
      <c r="AO6" s="3"/>
      <c r="AP6" s="3"/>
    </row>
    <row r="7" spans="2:42" ht="28.5" customHeight="1">
      <c r="B7" s="114"/>
      <c r="C7" s="211"/>
      <c r="D7" s="213"/>
      <c r="E7" s="206"/>
      <c r="F7" s="206"/>
      <c r="G7" s="94" t="s">
        <v>164</v>
      </c>
      <c r="H7" s="94" t="s">
        <v>656</v>
      </c>
      <c r="I7" s="94" t="s">
        <v>657</v>
      </c>
      <c r="J7" s="94" t="s">
        <v>658</v>
      </c>
      <c r="K7" s="112"/>
      <c r="M7" s="36" t="s">
        <v>517</v>
      </c>
      <c r="S7" s="3"/>
      <c r="T7" s="3"/>
      <c r="U7" s="3"/>
      <c r="V7" s="3"/>
      <c r="W7" s="3"/>
      <c r="X7" s="3"/>
      <c r="Y7" s="3"/>
      <c r="Z7" s="3"/>
      <c r="AA7" s="3"/>
      <c r="AB7" s="3"/>
      <c r="AC7" s="3"/>
      <c r="AD7" s="3"/>
      <c r="AE7" s="3"/>
      <c r="AF7" s="3"/>
      <c r="AG7" s="3"/>
      <c r="AH7" s="3"/>
      <c r="AI7" s="3"/>
      <c r="AJ7" s="3"/>
      <c r="AK7" s="3"/>
      <c r="AL7" s="3"/>
      <c r="AM7" s="3"/>
      <c r="AN7" s="3"/>
      <c r="AO7" s="3"/>
      <c r="AP7" s="3"/>
    </row>
    <row r="8" spans="2:13" ht="19.5" customHeight="1">
      <c r="B8" s="115"/>
      <c r="C8" s="209"/>
      <c r="D8" s="210" t="s">
        <v>171</v>
      </c>
      <c r="E8" s="210"/>
      <c r="F8" s="210"/>
      <c r="G8" s="210"/>
      <c r="H8" s="210"/>
      <c r="I8" s="210"/>
      <c r="J8" s="210"/>
      <c r="K8" s="110"/>
      <c r="M8" s="36" t="s">
        <v>519</v>
      </c>
    </row>
    <row r="9" spans="2:13" ht="15">
      <c r="B9" s="115"/>
      <c r="C9" s="215">
        <v>1</v>
      </c>
      <c r="D9" s="29" t="s">
        <v>596</v>
      </c>
      <c r="E9" s="27"/>
      <c r="F9" s="27"/>
      <c r="G9" s="25"/>
      <c r="H9" s="25"/>
      <c r="I9" s="25"/>
      <c r="J9" s="42"/>
      <c r="K9" s="110"/>
      <c r="M9" s="36" t="s">
        <v>520</v>
      </c>
    </row>
    <row r="10" spans="2:19" s="18" customFormat="1" ht="12.75">
      <c r="B10" s="116"/>
      <c r="C10" s="216"/>
      <c r="D10" s="31" t="s">
        <v>546</v>
      </c>
      <c r="E10" s="27">
        <v>100000</v>
      </c>
      <c r="F10" s="27">
        <v>105000</v>
      </c>
      <c r="G10" s="27">
        <v>101000</v>
      </c>
      <c r="H10" s="27">
        <v>102000</v>
      </c>
      <c r="I10" s="27">
        <v>103000</v>
      </c>
      <c r="J10" s="27">
        <v>105000</v>
      </c>
      <c r="K10" s="117"/>
      <c r="M10" s="36" t="s">
        <v>518</v>
      </c>
      <c r="N10" s="64"/>
      <c r="O10" s="64"/>
      <c r="P10" s="64"/>
      <c r="Q10" s="64"/>
      <c r="R10" s="64"/>
      <c r="S10" s="64"/>
    </row>
    <row r="11" spans="2:19" ht="12.75">
      <c r="B11" s="115"/>
      <c r="C11" s="216"/>
      <c r="D11" s="31" t="s">
        <v>170</v>
      </c>
      <c r="E11" s="27">
        <v>102000</v>
      </c>
      <c r="F11" s="27">
        <v>108000</v>
      </c>
      <c r="G11" s="27">
        <v>103000</v>
      </c>
      <c r="H11" s="27">
        <v>104000</v>
      </c>
      <c r="I11" s="27">
        <v>106000</v>
      </c>
      <c r="J11" s="27">
        <v>108000</v>
      </c>
      <c r="K11" s="110"/>
      <c r="M11" s="36" t="s">
        <v>521</v>
      </c>
      <c r="N11" s="64"/>
      <c r="O11" s="64"/>
      <c r="P11" s="64"/>
      <c r="Q11" s="64"/>
      <c r="R11" s="64"/>
      <c r="S11" s="64"/>
    </row>
    <row r="12" spans="2:19" s="3" customFormat="1" ht="12.75">
      <c r="B12" s="115"/>
      <c r="C12" s="215" t="s">
        <v>549</v>
      </c>
      <c r="D12" s="29" t="s">
        <v>597</v>
      </c>
      <c r="E12" s="27"/>
      <c r="F12" s="27"/>
      <c r="G12" s="27"/>
      <c r="H12" s="27"/>
      <c r="I12" s="27"/>
      <c r="J12" s="27"/>
      <c r="K12" s="119"/>
      <c r="M12" s="36" t="s">
        <v>522</v>
      </c>
      <c r="N12" s="64"/>
      <c r="O12" s="64"/>
      <c r="P12" s="64"/>
      <c r="Q12" s="64"/>
      <c r="R12" s="64"/>
      <c r="S12" s="64"/>
    </row>
    <row r="13" spans="2:19" s="7" customFormat="1" ht="12.75">
      <c r="B13" s="115"/>
      <c r="C13" s="216"/>
      <c r="D13" s="31" t="s">
        <v>546</v>
      </c>
      <c r="E13" s="27">
        <v>2200000</v>
      </c>
      <c r="F13" s="27">
        <v>2500000</v>
      </c>
      <c r="G13" s="27">
        <v>2150000</v>
      </c>
      <c r="H13" s="27">
        <v>2250000</v>
      </c>
      <c r="I13" s="27">
        <v>2350000</v>
      </c>
      <c r="J13" s="27">
        <v>2500000</v>
      </c>
      <c r="K13" s="110"/>
      <c r="M13" s="36" t="s">
        <v>523</v>
      </c>
      <c r="N13" s="64"/>
      <c r="O13" s="64"/>
      <c r="P13" s="64"/>
      <c r="Q13" s="64"/>
      <c r="R13" s="64"/>
      <c r="S13" s="64"/>
    </row>
    <row r="14" spans="2:19" s="6" customFormat="1" ht="12.75">
      <c r="B14" s="115"/>
      <c r="C14" s="216"/>
      <c r="D14" s="31" t="s">
        <v>170</v>
      </c>
      <c r="E14" s="27">
        <v>2500000</v>
      </c>
      <c r="F14" s="27">
        <v>3000000</v>
      </c>
      <c r="G14" s="27">
        <v>2600000</v>
      </c>
      <c r="H14" s="27">
        <v>2700000</v>
      </c>
      <c r="I14" s="27">
        <v>2850000</v>
      </c>
      <c r="J14" s="27">
        <v>3000000</v>
      </c>
      <c r="K14" s="110"/>
      <c r="M14" s="36" t="s">
        <v>524</v>
      </c>
      <c r="N14" s="64"/>
      <c r="O14" s="64"/>
      <c r="P14" s="64"/>
      <c r="Q14" s="64"/>
      <c r="R14" s="64"/>
      <c r="S14" s="64"/>
    </row>
    <row r="15" spans="2:19" s="6" customFormat="1" ht="12.75">
      <c r="B15" s="115"/>
      <c r="C15" s="24" t="s">
        <v>550</v>
      </c>
      <c r="D15" s="31" t="s">
        <v>593</v>
      </c>
      <c r="E15" s="27"/>
      <c r="F15" s="27"/>
      <c r="G15" s="27"/>
      <c r="H15" s="27"/>
      <c r="I15" s="27"/>
      <c r="J15" s="27"/>
      <c r="K15" s="110"/>
      <c r="M15" s="36" t="s">
        <v>525</v>
      </c>
      <c r="N15" s="64"/>
      <c r="O15" s="64"/>
      <c r="P15" s="64"/>
      <c r="Q15" s="64"/>
      <c r="R15" s="64"/>
      <c r="S15" s="64"/>
    </row>
    <row r="16" spans="2:19" s="6" customFormat="1" ht="12.75">
      <c r="B16" s="115"/>
      <c r="C16" s="217" t="s">
        <v>551</v>
      </c>
      <c r="D16" s="29" t="s">
        <v>547</v>
      </c>
      <c r="E16" s="27"/>
      <c r="F16" s="27"/>
      <c r="G16" s="27"/>
      <c r="H16" s="27"/>
      <c r="I16" s="27"/>
      <c r="J16" s="27"/>
      <c r="K16" s="110"/>
      <c r="M16" s="36" t="s">
        <v>526</v>
      </c>
      <c r="N16" s="64"/>
      <c r="O16" s="64"/>
      <c r="P16" s="64"/>
      <c r="Q16" s="64"/>
      <c r="R16" s="64"/>
      <c r="S16" s="64"/>
    </row>
    <row r="17" spans="2:19" s="6" customFormat="1" ht="12.75">
      <c r="B17" s="115"/>
      <c r="C17" s="217"/>
      <c r="D17" s="31" t="s">
        <v>546</v>
      </c>
      <c r="E17" s="27">
        <v>1500000</v>
      </c>
      <c r="F17" s="27">
        <v>1600000</v>
      </c>
      <c r="G17" s="27">
        <v>1550000</v>
      </c>
      <c r="H17" s="27">
        <v>1550000</v>
      </c>
      <c r="I17" s="27">
        <v>1600000</v>
      </c>
      <c r="J17" s="27">
        <v>1600000</v>
      </c>
      <c r="K17" s="110"/>
      <c r="M17" s="36" t="s">
        <v>527</v>
      </c>
      <c r="N17" s="64"/>
      <c r="O17" s="64"/>
      <c r="P17" s="64"/>
      <c r="Q17" s="64"/>
      <c r="R17" s="64"/>
      <c r="S17" s="64"/>
    </row>
    <row r="18" spans="2:19" s="6" customFormat="1" ht="25.5">
      <c r="B18" s="115"/>
      <c r="C18" s="217"/>
      <c r="D18" s="31" t="s">
        <v>170</v>
      </c>
      <c r="E18" s="27">
        <v>1650000</v>
      </c>
      <c r="F18" s="27">
        <v>1800000</v>
      </c>
      <c r="G18" s="27">
        <v>1700000</v>
      </c>
      <c r="H18" s="27">
        <v>1750000</v>
      </c>
      <c r="I18" s="27">
        <v>1750000</v>
      </c>
      <c r="J18" s="27">
        <v>1800000</v>
      </c>
      <c r="K18" s="110"/>
      <c r="M18" s="166" t="s">
        <v>528</v>
      </c>
      <c r="N18" s="64"/>
      <c r="O18" s="64"/>
      <c r="P18" s="64"/>
      <c r="Q18" s="64"/>
      <c r="R18" s="64"/>
      <c r="S18" s="64"/>
    </row>
    <row r="19" spans="2:19" s="6" customFormat="1" ht="15" customHeight="1">
      <c r="B19" s="109"/>
      <c r="C19" s="10"/>
      <c r="D19" s="10"/>
      <c r="E19" s="10"/>
      <c r="F19" s="10"/>
      <c r="G19" s="10"/>
      <c r="H19" s="10"/>
      <c r="I19" s="10"/>
      <c r="J19" s="10"/>
      <c r="K19" s="131"/>
      <c r="M19" s="36" t="s">
        <v>529</v>
      </c>
      <c r="N19" s="64"/>
      <c r="O19" s="64"/>
      <c r="P19" s="64"/>
      <c r="Q19" s="64"/>
      <c r="R19" s="64"/>
      <c r="S19" s="64"/>
    </row>
    <row r="20" spans="2:13" s="6" customFormat="1" ht="12.75" customHeight="1">
      <c r="B20" s="109"/>
      <c r="C20" s="203" t="s">
        <v>591</v>
      </c>
      <c r="D20" s="203"/>
      <c r="E20" s="203"/>
      <c r="F20" s="203"/>
      <c r="G20" s="203"/>
      <c r="H20" s="203"/>
      <c r="I20" s="203"/>
      <c r="J20" s="203"/>
      <c r="K20" s="131"/>
      <c r="M20" s="36" t="s">
        <v>530</v>
      </c>
    </row>
    <row r="21" spans="2:13" s="6" customFormat="1" ht="27.75" customHeight="1">
      <c r="B21" s="109"/>
      <c r="C21" s="203" t="s">
        <v>166</v>
      </c>
      <c r="D21" s="203"/>
      <c r="E21" s="203"/>
      <c r="F21" s="203"/>
      <c r="G21" s="203"/>
      <c r="H21" s="203"/>
      <c r="I21" s="203"/>
      <c r="J21" s="203"/>
      <c r="K21" s="131"/>
      <c r="M21" s="36" t="s">
        <v>531</v>
      </c>
    </row>
    <row r="22" spans="2:13" s="6" customFormat="1" ht="23.25" customHeight="1">
      <c r="B22" s="109"/>
      <c r="C22" s="203" t="s">
        <v>172</v>
      </c>
      <c r="D22" s="203"/>
      <c r="E22" s="203"/>
      <c r="F22" s="203"/>
      <c r="G22" s="203"/>
      <c r="H22" s="203"/>
      <c r="I22" s="203"/>
      <c r="J22" s="203"/>
      <c r="K22" s="131"/>
      <c r="M22" s="36" t="s">
        <v>532</v>
      </c>
    </row>
    <row r="23" spans="2:13" ht="22.5" customHeight="1">
      <c r="B23" s="109"/>
      <c r="C23" s="203" t="s">
        <v>173</v>
      </c>
      <c r="D23" s="203"/>
      <c r="E23" s="203"/>
      <c r="F23" s="203"/>
      <c r="G23" s="203"/>
      <c r="H23" s="203"/>
      <c r="I23" s="203"/>
      <c r="J23" s="203"/>
      <c r="K23" s="131"/>
      <c r="M23" s="36" t="s">
        <v>533</v>
      </c>
    </row>
    <row r="24" spans="2:13" ht="14.25" customHeight="1" thickBot="1">
      <c r="B24" s="132"/>
      <c r="C24" s="133"/>
      <c r="D24" s="133"/>
      <c r="E24" s="133"/>
      <c r="F24" s="133"/>
      <c r="G24" s="133"/>
      <c r="H24" s="133"/>
      <c r="I24" s="133"/>
      <c r="J24" s="133"/>
      <c r="K24" s="134"/>
      <c r="M24" s="36"/>
    </row>
    <row r="25" ht="12" customHeight="1">
      <c r="M25" s="36"/>
    </row>
    <row r="26" ht="12" customHeight="1">
      <c r="M26" s="36"/>
    </row>
    <row r="27" ht="12" customHeight="1">
      <c r="M27" s="36"/>
    </row>
    <row r="28" ht="12" customHeight="1">
      <c r="M28" s="36"/>
    </row>
    <row r="29" ht="12" customHeight="1">
      <c r="M29" s="36"/>
    </row>
    <row r="30" ht="12" customHeight="1">
      <c r="M30" s="36"/>
    </row>
    <row r="31" ht="12" customHeight="1">
      <c r="M31" s="36"/>
    </row>
    <row r="32" ht="12" customHeight="1">
      <c r="M32" s="36"/>
    </row>
    <row r="33" ht="12" customHeight="1">
      <c r="M33" s="36"/>
    </row>
    <row r="34" ht="12" customHeight="1">
      <c r="M34" s="36"/>
    </row>
  </sheetData>
  <sheetProtection/>
  <mergeCells count="15">
    <mergeCell ref="C23:J23"/>
    <mergeCell ref="I5:J5"/>
    <mergeCell ref="C9:C11"/>
    <mergeCell ref="C12:C14"/>
    <mergeCell ref="C16:C18"/>
    <mergeCell ref="C20:J20"/>
    <mergeCell ref="C21:J21"/>
    <mergeCell ref="C22:J22"/>
    <mergeCell ref="C4:J4"/>
    <mergeCell ref="C6:C8"/>
    <mergeCell ref="D6:D7"/>
    <mergeCell ref="E6:E7"/>
    <mergeCell ref="G6:J6"/>
    <mergeCell ref="D8:J8"/>
    <mergeCell ref="F6:F7"/>
  </mergeCells>
  <hyperlinks>
    <hyperlink ref="M5" location="'Титульный лист'!A1" display="Титульный лист"/>
    <hyperlink ref="M6" location="'сведения о разработчике'!A1" display="Сведения о разработчике бизнес-плана"/>
    <hyperlink ref="M8" location="'Доведенные показатели'!A1" display="Т.1 Доведенные показатели развития коммерческой организации на очередной год"/>
    <hyperlink ref="M7" location="'паспорт организации'!A1" display="Паспорт организации"/>
    <hyperlink ref="M9" location="'Перечень мероприятий'!A1" display="Т.2 Перечень мероприятий, направленных на достижение основных показателей развития коммерческой организации на очередной год"/>
    <hyperlink ref="M10" location="'Показатели развития на год'!A1" display="т.3 Основные показатели развития коммерческой организации на очередной год"/>
    <hyperlink ref="M11" location="Цены!A1" display="т.4 Прогнозируемые цены на продукцию"/>
    <hyperlink ref="M12" location="'Программа производства'!A1" display="т.5 Программа производства продукции"/>
    <hyperlink ref="M13" location="'Программа реализации'!A1" display="т.6 Программа реализации продукции"/>
    <hyperlink ref="M14" location="'Расчет материальных затрат'!A1" display="т.7 Расчет материальных затрат"/>
    <hyperlink ref="M15" location="'Расчет трудовых ресурсов'!A1" display="т.8 Расчет потребности в трудовых ресурсах и расходов на оплату труда работников"/>
    <hyperlink ref="M16" location="амортизация!A1" display="т.9 Расчет амортизационных отчислений"/>
    <hyperlink ref="M17" location="'затраты на реализацию'!A1" display="т.10 Расчет затрат на реализацию продукции"/>
    <hyperlink ref="M18" location="'Расчет прибыли'!A1" display="'Расчет прибыли'!A1"/>
    <hyperlink ref="M19" location="'Расчет потока денежных средств'!A1" display="т.12 Расчет потока денежных средств по организации"/>
    <hyperlink ref="M20" location="'Проектно-балансовая ведомость'!A1" display="т.13 Проектно-балансовая ведомость по организации"/>
    <hyperlink ref="M21" location="'Инвестиции и финансирование'!A1" display="т.14 Инвестиции в основной капитал и источники финансирования"/>
    <hyperlink ref="M22" location="'Перечень инв. проектов'!A1" display="т.15 Перечень инвестиционных проектов и источники их финансирования"/>
    <hyperlink ref="M23" location="'Кредиторская задолженность'!A1" display="т.16 Просроченная кредиторская задолженность, подлежащая реструктуризации в очередном году"/>
    <hyperlink ref="M3" location="РЕКОМЕНДАЦИИ!A1" display="РЕКОМЕНДАЦИИ по разработке бизнес-планов развития коммерческих организаций на год "/>
  </hyperlinks>
  <printOptions/>
  <pageMargins left="0.7" right="0.7" top="0.75" bottom="0.75" header="0.3" footer="0.3"/>
  <pageSetup horizontalDpi="300" verticalDpi="300" orientation="portrait" paperSize="9" scale="89" r:id="rId3"/>
  <headerFooter>
    <oddFooter>&amp;L&amp;"Tahoma,обычный"&amp;6© ИПС ЭКСПЕРТ&amp;C&amp;"Tahoma,обычный"&amp;6(017) 354 78 92, 354 78 76&amp;R&amp;"Tahoma,обычный"&amp;6www.expert.by</oddFooter>
  </headerFooter>
  <legacyDrawing r:id="rId2"/>
</worksheet>
</file>

<file path=xl/worksheets/sheet8.xml><?xml version="1.0" encoding="utf-8"?>
<worksheet xmlns="http://schemas.openxmlformats.org/spreadsheetml/2006/main" xmlns:r="http://schemas.openxmlformats.org/officeDocument/2006/relationships">
  <sheetPr>
    <tabColor theme="6" tint="0.39998000860214233"/>
  </sheetPr>
  <dimension ref="B1:AW34"/>
  <sheetViews>
    <sheetView zoomScalePageLayoutView="0" workbookViewId="0" topLeftCell="A1">
      <selection activeCell="A1" sqref="A1"/>
    </sheetView>
  </sheetViews>
  <sheetFormatPr defaultColWidth="2.75390625" defaultRowHeight="12" customHeight="1"/>
  <cols>
    <col min="1" max="1" width="2.75390625" style="1" customWidth="1"/>
    <col min="2" max="2" width="3.25390625" style="1" customWidth="1"/>
    <col min="3" max="3" width="4.75390625" style="5" customWidth="1"/>
    <col min="4" max="4" width="32.125" style="22" customWidth="1"/>
    <col min="5" max="5" width="10.625" style="22" customWidth="1"/>
    <col min="6" max="6" width="10.75390625" style="22" bestFit="1" customWidth="1"/>
    <col min="7" max="7" width="11.625" style="1" bestFit="1" customWidth="1"/>
    <col min="8" max="8" width="10.75390625" style="22" bestFit="1" customWidth="1"/>
    <col min="9" max="9" width="12.75390625" style="1" bestFit="1" customWidth="1"/>
    <col min="10" max="10" width="10.75390625" style="1" bestFit="1" customWidth="1"/>
    <col min="11" max="11" width="9.625" style="1" bestFit="1" customWidth="1"/>
    <col min="12" max="12" width="10.75390625" style="1" bestFit="1" customWidth="1"/>
    <col min="13" max="13" width="11.625" style="1" bestFit="1" customWidth="1"/>
    <col min="14" max="14" width="10.75390625" style="1" bestFit="1" customWidth="1"/>
    <col min="15" max="15" width="9.625" style="1" bestFit="1" customWidth="1"/>
    <col min="16" max="16" width="10.75390625" style="1" bestFit="1" customWidth="1"/>
    <col min="17" max="17" width="9.625" style="1" bestFit="1" customWidth="1"/>
    <col min="18" max="18" width="3.00390625" style="1" customWidth="1"/>
    <col min="19" max="19" width="2.75390625" style="1" customWidth="1"/>
    <col min="20" max="20" width="108.375" style="97" bestFit="1" customWidth="1"/>
    <col min="21" max="23" width="8.125" style="1" bestFit="1" customWidth="1"/>
    <col min="24" max="29" width="7.25390625" style="1" bestFit="1" customWidth="1"/>
    <col min="30" max="31" width="8.125" style="1" bestFit="1" customWidth="1"/>
    <col min="32" max="36" width="5.75390625" style="1" bestFit="1" customWidth="1"/>
    <col min="37" max="16384" width="2.75390625" style="1" customWidth="1"/>
  </cols>
  <sheetData>
    <row r="1" spans="2:21" ht="15" customHeight="1" thickBot="1">
      <c r="B1" s="38" t="s">
        <v>565</v>
      </c>
      <c r="C1" s="38"/>
      <c r="D1" s="38"/>
      <c r="E1" s="38"/>
      <c r="F1" s="38"/>
      <c r="G1" s="38"/>
      <c r="H1" s="38"/>
      <c r="I1" s="38"/>
      <c r="J1" s="38"/>
      <c r="K1" s="38"/>
      <c r="L1" s="38"/>
      <c r="M1" s="38"/>
      <c r="N1" s="38"/>
      <c r="O1" s="38"/>
      <c r="P1" s="38"/>
      <c r="Q1" s="38"/>
      <c r="R1" s="8"/>
      <c r="S1" s="9"/>
      <c r="U1" s="9"/>
    </row>
    <row r="2" spans="2:49" ht="12.75">
      <c r="B2" s="104"/>
      <c r="C2" s="105"/>
      <c r="D2" s="106"/>
      <c r="E2" s="106"/>
      <c r="F2" s="106"/>
      <c r="G2" s="107"/>
      <c r="H2" s="106"/>
      <c r="I2" s="107"/>
      <c r="J2" s="107"/>
      <c r="K2" s="107"/>
      <c r="L2" s="107"/>
      <c r="M2" s="107"/>
      <c r="N2" s="107"/>
      <c r="O2" s="107"/>
      <c r="P2" s="107"/>
      <c r="Q2" s="107"/>
      <c r="R2" s="108"/>
      <c r="Z2" s="3"/>
      <c r="AA2" s="3"/>
      <c r="AB2" s="3"/>
      <c r="AC2" s="3"/>
      <c r="AD2" s="3"/>
      <c r="AE2" s="3"/>
      <c r="AF2" s="3"/>
      <c r="AG2" s="3"/>
      <c r="AH2" s="3"/>
      <c r="AI2" s="3"/>
      <c r="AJ2" s="3"/>
      <c r="AK2" s="3"/>
      <c r="AL2" s="3"/>
      <c r="AM2" s="3"/>
      <c r="AN2" s="3"/>
      <c r="AO2" s="3"/>
      <c r="AP2" s="3"/>
      <c r="AQ2" s="3"/>
      <c r="AR2" s="3"/>
      <c r="AS2" s="3"/>
      <c r="AT2" s="3"/>
      <c r="AU2" s="3"/>
      <c r="AV2" s="3"/>
      <c r="AW2" s="3"/>
    </row>
    <row r="3" spans="2:49" ht="12.75">
      <c r="B3" s="109"/>
      <c r="C3" s="2"/>
      <c r="D3" s="20"/>
      <c r="E3" s="20"/>
      <c r="F3" s="20"/>
      <c r="G3" s="4"/>
      <c r="H3" s="20"/>
      <c r="I3" s="4"/>
      <c r="J3" s="4"/>
      <c r="K3" s="4"/>
      <c r="L3" s="4"/>
      <c r="M3" s="4"/>
      <c r="N3" s="4"/>
      <c r="O3" s="4"/>
      <c r="P3" s="4"/>
      <c r="Q3" s="126" t="s">
        <v>175</v>
      </c>
      <c r="R3" s="110"/>
      <c r="T3" s="36" t="s">
        <v>534</v>
      </c>
      <c r="Z3" s="3"/>
      <c r="AA3" s="3"/>
      <c r="AB3" s="3"/>
      <c r="AC3" s="3"/>
      <c r="AD3" s="3"/>
      <c r="AE3" s="3"/>
      <c r="AF3" s="3"/>
      <c r="AG3" s="3"/>
      <c r="AH3" s="3"/>
      <c r="AI3" s="3"/>
      <c r="AJ3" s="3"/>
      <c r="AK3" s="3"/>
      <c r="AL3" s="3"/>
      <c r="AM3" s="3"/>
      <c r="AN3" s="3"/>
      <c r="AO3" s="3"/>
      <c r="AP3" s="3"/>
      <c r="AQ3" s="3"/>
      <c r="AR3" s="3"/>
      <c r="AS3" s="3"/>
      <c r="AT3" s="3"/>
      <c r="AU3" s="3"/>
      <c r="AV3" s="3"/>
      <c r="AW3" s="3"/>
    </row>
    <row r="4" spans="2:49" ht="25.5" customHeight="1">
      <c r="B4" s="111"/>
      <c r="C4" s="182" t="s">
        <v>174</v>
      </c>
      <c r="D4" s="182"/>
      <c r="E4" s="182"/>
      <c r="F4" s="182"/>
      <c r="G4" s="182"/>
      <c r="H4" s="182"/>
      <c r="I4" s="182"/>
      <c r="J4" s="182"/>
      <c r="K4" s="182"/>
      <c r="L4" s="182"/>
      <c r="M4" s="182"/>
      <c r="N4" s="182"/>
      <c r="O4" s="182"/>
      <c r="P4" s="182"/>
      <c r="Q4" s="182"/>
      <c r="R4" s="112"/>
      <c r="Z4" s="3"/>
      <c r="AA4" s="3"/>
      <c r="AB4" s="3"/>
      <c r="AC4" s="3"/>
      <c r="AD4" s="3"/>
      <c r="AE4" s="3"/>
      <c r="AF4" s="3"/>
      <c r="AG4" s="3"/>
      <c r="AH4" s="3"/>
      <c r="AI4" s="3"/>
      <c r="AJ4" s="3"/>
      <c r="AK4" s="3"/>
      <c r="AL4" s="3"/>
      <c r="AM4" s="3"/>
      <c r="AN4" s="3"/>
      <c r="AO4" s="3"/>
      <c r="AP4" s="3"/>
      <c r="AQ4" s="3"/>
      <c r="AR4" s="3"/>
      <c r="AS4" s="3"/>
      <c r="AT4" s="3"/>
      <c r="AU4" s="3"/>
      <c r="AV4" s="3"/>
      <c r="AW4" s="3"/>
    </row>
    <row r="5" spans="2:49" ht="37.5" customHeight="1">
      <c r="B5" s="114"/>
      <c r="C5" s="229" t="s">
        <v>542</v>
      </c>
      <c r="D5" s="212" t="s">
        <v>538</v>
      </c>
      <c r="E5" s="230" t="s">
        <v>539</v>
      </c>
      <c r="F5" s="232" t="s">
        <v>169</v>
      </c>
      <c r="G5" s="233"/>
      <c r="H5" s="232" t="s">
        <v>162</v>
      </c>
      <c r="I5" s="233"/>
      <c r="J5" s="222" t="s">
        <v>163</v>
      </c>
      <c r="K5" s="234"/>
      <c r="L5" s="234"/>
      <c r="M5" s="234"/>
      <c r="N5" s="234"/>
      <c r="O5" s="234"/>
      <c r="P5" s="234"/>
      <c r="Q5" s="223"/>
      <c r="R5" s="112"/>
      <c r="T5" s="36" t="s">
        <v>515</v>
      </c>
      <c r="Z5" s="3"/>
      <c r="AA5" s="3"/>
      <c r="AB5" s="3"/>
      <c r="AC5" s="3"/>
      <c r="AD5" s="3"/>
      <c r="AE5" s="3"/>
      <c r="AF5" s="3"/>
      <c r="AG5" s="3"/>
      <c r="AH5" s="3"/>
      <c r="AI5" s="3"/>
      <c r="AJ5" s="3"/>
      <c r="AK5" s="3"/>
      <c r="AL5" s="3"/>
      <c r="AM5" s="3"/>
      <c r="AN5" s="3"/>
      <c r="AO5" s="3"/>
      <c r="AP5" s="3"/>
      <c r="AQ5" s="3"/>
      <c r="AR5" s="3"/>
      <c r="AS5" s="3"/>
      <c r="AT5" s="3"/>
      <c r="AU5" s="3"/>
      <c r="AV5" s="3"/>
      <c r="AW5" s="3"/>
    </row>
    <row r="6" spans="2:49" ht="21.75" customHeight="1">
      <c r="B6" s="114"/>
      <c r="C6" s="229"/>
      <c r="D6" s="226"/>
      <c r="E6" s="231"/>
      <c r="F6" s="224" t="s">
        <v>599</v>
      </c>
      <c r="G6" s="224" t="s">
        <v>600</v>
      </c>
      <c r="H6" s="224" t="s">
        <v>599</v>
      </c>
      <c r="I6" s="224" t="s">
        <v>600</v>
      </c>
      <c r="J6" s="232" t="s">
        <v>164</v>
      </c>
      <c r="K6" s="233"/>
      <c r="L6" s="232" t="s">
        <v>176</v>
      </c>
      <c r="M6" s="233" t="s">
        <v>656</v>
      </c>
      <c r="N6" s="222" t="s">
        <v>657</v>
      </c>
      <c r="O6" s="223"/>
      <c r="P6" s="222" t="s">
        <v>658</v>
      </c>
      <c r="Q6" s="223"/>
      <c r="R6" s="112"/>
      <c r="T6" s="36" t="s">
        <v>516</v>
      </c>
      <c r="Z6" s="3"/>
      <c r="AA6" s="3"/>
      <c r="AB6" s="3"/>
      <c r="AC6" s="3"/>
      <c r="AD6" s="3"/>
      <c r="AE6" s="3"/>
      <c r="AF6" s="3"/>
      <c r="AG6" s="3"/>
      <c r="AH6" s="3"/>
      <c r="AI6" s="3"/>
      <c r="AJ6" s="3"/>
      <c r="AK6" s="3"/>
      <c r="AL6" s="3"/>
      <c r="AM6" s="3"/>
      <c r="AN6" s="3"/>
      <c r="AO6" s="3"/>
      <c r="AP6" s="3"/>
      <c r="AQ6" s="3"/>
      <c r="AR6" s="3"/>
      <c r="AS6" s="3"/>
      <c r="AT6" s="3"/>
      <c r="AU6" s="3"/>
      <c r="AV6" s="3"/>
      <c r="AW6" s="3"/>
    </row>
    <row r="7" spans="2:49" ht="21.75" customHeight="1">
      <c r="B7" s="114"/>
      <c r="C7" s="95"/>
      <c r="D7" s="213"/>
      <c r="E7" s="96"/>
      <c r="F7" s="225"/>
      <c r="G7" s="225"/>
      <c r="H7" s="225"/>
      <c r="I7" s="225"/>
      <c r="J7" s="137" t="s">
        <v>599</v>
      </c>
      <c r="K7" s="137" t="s">
        <v>600</v>
      </c>
      <c r="L7" s="137" t="s">
        <v>599</v>
      </c>
      <c r="M7" s="137" t="s">
        <v>600</v>
      </c>
      <c r="N7" s="137" t="s">
        <v>599</v>
      </c>
      <c r="O7" s="137" t="s">
        <v>600</v>
      </c>
      <c r="P7" s="137" t="s">
        <v>599</v>
      </c>
      <c r="Q7" s="137" t="s">
        <v>600</v>
      </c>
      <c r="R7" s="112"/>
      <c r="T7" s="36" t="s">
        <v>517</v>
      </c>
      <c r="Z7" s="3"/>
      <c r="AA7" s="3"/>
      <c r="AB7" s="3"/>
      <c r="AC7" s="3"/>
      <c r="AD7" s="3"/>
      <c r="AE7" s="3"/>
      <c r="AF7" s="3"/>
      <c r="AG7" s="3"/>
      <c r="AH7" s="3"/>
      <c r="AI7" s="3"/>
      <c r="AJ7" s="3"/>
      <c r="AK7" s="3"/>
      <c r="AL7" s="3"/>
      <c r="AM7" s="3"/>
      <c r="AN7" s="3"/>
      <c r="AO7" s="3"/>
      <c r="AP7" s="3"/>
      <c r="AQ7" s="3"/>
      <c r="AR7" s="3"/>
      <c r="AS7" s="3"/>
      <c r="AT7" s="3"/>
      <c r="AU7" s="3"/>
      <c r="AV7" s="3"/>
      <c r="AW7" s="3"/>
    </row>
    <row r="8" spans="2:36" ht="25.5">
      <c r="B8" s="115"/>
      <c r="C8" s="217">
        <v>1</v>
      </c>
      <c r="D8" s="29" t="s">
        <v>592</v>
      </c>
      <c r="E8" s="228" t="s">
        <v>541</v>
      </c>
      <c r="F8" s="220">
        <f>SUM(F9:G12)</f>
        <v>1</v>
      </c>
      <c r="G8" s="221"/>
      <c r="H8" s="220">
        <f>SUM(H9:I12)</f>
        <v>1</v>
      </c>
      <c r="I8" s="221"/>
      <c r="J8" s="220">
        <f>SUM(J9:K12)</f>
        <v>1</v>
      </c>
      <c r="K8" s="221"/>
      <c r="L8" s="220">
        <f>SUM(L9:M12)</f>
        <v>1</v>
      </c>
      <c r="M8" s="221"/>
      <c r="N8" s="220">
        <f>SUM(N9:O12)</f>
        <v>1</v>
      </c>
      <c r="O8" s="221"/>
      <c r="P8" s="220">
        <f>SUM(P9:Q12)</f>
        <v>1</v>
      </c>
      <c r="Q8" s="221"/>
      <c r="R8" s="110"/>
      <c r="T8" s="36" t="s">
        <v>519</v>
      </c>
      <c r="U8" s="44"/>
      <c r="V8" s="44"/>
      <c r="W8" s="44"/>
      <c r="X8" s="44"/>
      <c r="Y8" s="44"/>
      <c r="Z8" s="44"/>
      <c r="AA8" s="44"/>
      <c r="AB8" s="44"/>
      <c r="AC8" s="44"/>
      <c r="AD8" s="44"/>
      <c r="AE8" s="44"/>
      <c r="AF8" s="44"/>
      <c r="AG8" s="44"/>
      <c r="AH8" s="44"/>
      <c r="AI8" s="44"/>
      <c r="AJ8" s="44"/>
    </row>
    <row r="9" spans="2:36" s="18" customFormat="1" ht="12.75">
      <c r="B9" s="116"/>
      <c r="C9" s="217"/>
      <c r="D9" s="48" t="str">
        <f>Цены!D9</f>
        <v>продукция А</v>
      </c>
      <c r="E9" s="228"/>
      <c r="F9" s="218">
        <v>0.5</v>
      </c>
      <c r="G9" s="219"/>
      <c r="H9" s="218">
        <v>0.5</v>
      </c>
      <c r="I9" s="219"/>
      <c r="J9" s="218">
        <v>0.5</v>
      </c>
      <c r="K9" s="219"/>
      <c r="L9" s="218">
        <v>0.4</v>
      </c>
      <c r="M9" s="219"/>
      <c r="N9" s="218">
        <v>0.45</v>
      </c>
      <c r="O9" s="219"/>
      <c r="P9" s="218">
        <v>0.47</v>
      </c>
      <c r="Q9" s="219"/>
      <c r="R9" s="117"/>
      <c r="T9" s="36" t="s">
        <v>520</v>
      </c>
      <c r="U9" s="44"/>
      <c r="V9" s="44"/>
      <c r="W9" s="44"/>
      <c r="X9" s="44"/>
      <c r="Y9" s="44"/>
      <c r="Z9" s="44"/>
      <c r="AA9" s="44"/>
      <c r="AB9" s="44"/>
      <c r="AC9" s="44"/>
      <c r="AD9" s="44"/>
      <c r="AE9" s="44"/>
      <c r="AF9" s="44"/>
      <c r="AG9" s="44"/>
      <c r="AH9" s="44"/>
      <c r="AI9" s="44"/>
      <c r="AJ9" s="44"/>
    </row>
    <row r="10" spans="2:36" ht="12.75">
      <c r="B10" s="115"/>
      <c r="C10" s="217"/>
      <c r="D10" s="48" t="str">
        <f>Цены!D12</f>
        <v>продукция Б</v>
      </c>
      <c r="E10" s="228"/>
      <c r="F10" s="218">
        <v>0.25</v>
      </c>
      <c r="G10" s="219"/>
      <c r="H10" s="218">
        <v>0.25</v>
      </c>
      <c r="I10" s="219"/>
      <c r="J10" s="218">
        <v>0.25</v>
      </c>
      <c r="K10" s="219"/>
      <c r="L10" s="218">
        <v>0.35</v>
      </c>
      <c r="M10" s="219"/>
      <c r="N10" s="218">
        <v>0.3</v>
      </c>
      <c r="O10" s="219"/>
      <c r="P10" s="218">
        <v>0.28</v>
      </c>
      <c r="Q10" s="219"/>
      <c r="R10" s="110"/>
      <c r="T10" s="36" t="s">
        <v>518</v>
      </c>
      <c r="U10" s="44"/>
      <c r="V10" s="44"/>
      <c r="W10" s="44"/>
      <c r="X10" s="44"/>
      <c r="Y10" s="44"/>
      <c r="Z10" s="44"/>
      <c r="AA10" s="44"/>
      <c r="AB10" s="44"/>
      <c r="AC10" s="44"/>
      <c r="AD10" s="44"/>
      <c r="AE10" s="44"/>
      <c r="AF10" s="44"/>
      <c r="AG10" s="44"/>
      <c r="AH10" s="44"/>
      <c r="AI10" s="44"/>
      <c r="AJ10" s="44"/>
    </row>
    <row r="11" spans="2:36" ht="12.75">
      <c r="B11" s="115"/>
      <c r="C11" s="217"/>
      <c r="D11" s="31" t="s">
        <v>593</v>
      </c>
      <c r="E11" s="228"/>
      <c r="F11" s="218"/>
      <c r="G11" s="219"/>
      <c r="H11" s="218"/>
      <c r="I11" s="219"/>
      <c r="J11" s="218"/>
      <c r="K11" s="219"/>
      <c r="L11" s="218"/>
      <c r="M11" s="219"/>
      <c r="N11" s="218"/>
      <c r="O11" s="219"/>
      <c r="P11" s="218"/>
      <c r="Q11" s="219"/>
      <c r="R11" s="110"/>
      <c r="T11" s="36" t="s">
        <v>521</v>
      </c>
      <c r="U11" s="44"/>
      <c r="V11" s="44"/>
      <c r="W11" s="44"/>
      <c r="X11" s="44"/>
      <c r="Y11" s="44"/>
      <c r="Z11" s="44"/>
      <c r="AA11" s="44"/>
      <c r="AB11" s="44"/>
      <c r="AC11" s="44"/>
      <c r="AD11" s="44"/>
      <c r="AE11" s="44"/>
      <c r="AF11" s="44"/>
      <c r="AG11" s="44"/>
      <c r="AH11" s="44"/>
      <c r="AI11" s="44"/>
      <c r="AJ11" s="44"/>
    </row>
    <row r="12" spans="2:36" s="3" customFormat="1" ht="14.25">
      <c r="B12" s="114"/>
      <c r="C12" s="217"/>
      <c r="D12" s="48" t="str">
        <f>Цены!D16</f>
        <v>продукция n</v>
      </c>
      <c r="E12" s="228"/>
      <c r="F12" s="218">
        <v>0.25</v>
      </c>
      <c r="G12" s="219"/>
      <c r="H12" s="218">
        <v>0.25</v>
      </c>
      <c r="I12" s="219"/>
      <c r="J12" s="218">
        <v>0.25</v>
      </c>
      <c r="K12" s="219"/>
      <c r="L12" s="218">
        <v>0.25</v>
      </c>
      <c r="M12" s="219"/>
      <c r="N12" s="218">
        <v>0.25</v>
      </c>
      <c r="O12" s="219"/>
      <c r="P12" s="218">
        <v>0.25</v>
      </c>
      <c r="Q12" s="219"/>
      <c r="R12" s="118"/>
      <c r="T12" s="36" t="s">
        <v>522</v>
      </c>
      <c r="U12" s="44"/>
      <c r="V12" s="44"/>
      <c r="W12" s="44"/>
      <c r="X12" s="44"/>
      <c r="Y12" s="44"/>
      <c r="Z12" s="44"/>
      <c r="AA12" s="44"/>
      <c r="AB12" s="44"/>
      <c r="AC12" s="44"/>
      <c r="AD12" s="44"/>
      <c r="AE12" s="44"/>
      <c r="AF12" s="44"/>
      <c r="AG12" s="44"/>
      <c r="AH12" s="44"/>
      <c r="AI12" s="44"/>
      <c r="AJ12" s="44"/>
    </row>
    <row r="13" spans="2:36" s="3" customFormat="1" ht="12.75">
      <c r="B13" s="115"/>
      <c r="C13" s="217" t="s">
        <v>549</v>
      </c>
      <c r="D13" s="29" t="s">
        <v>594</v>
      </c>
      <c r="E13" s="228" t="s">
        <v>587</v>
      </c>
      <c r="F13" s="50">
        <f aca="true" t="shared" si="0" ref="F13:Q13">F14+F17+F20+F21</f>
        <v>6860</v>
      </c>
      <c r="G13" s="50">
        <f t="shared" si="0"/>
        <v>2272.5</v>
      </c>
      <c r="H13" s="50">
        <f t="shared" si="0"/>
        <v>8059</v>
      </c>
      <c r="I13" s="50">
        <f t="shared" si="0"/>
        <v>3040.2</v>
      </c>
      <c r="J13" s="50">
        <f t="shared" si="0"/>
        <v>2060</v>
      </c>
      <c r="K13" s="50">
        <f t="shared" si="0"/>
        <v>592.35</v>
      </c>
      <c r="L13" s="50">
        <f t="shared" si="0"/>
        <v>4045</v>
      </c>
      <c r="M13" s="162">
        <f t="shared" si="0"/>
        <v>1256.95</v>
      </c>
      <c r="N13" s="50">
        <f t="shared" si="0"/>
        <v>6092</v>
      </c>
      <c r="O13" s="50">
        <f t="shared" si="0"/>
        <v>2092.8</v>
      </c>
      <c r="P13" s="50">
        <f t="shared" si="0"/>
        <v>8059</v>
      </c>
      <c r="Q13" s="50">
        <f t="shared" si="0"/>
        <v>3040.2</v>
      </c>
      <c r="R13" s="119"/>
      <c r="T13" s="36" t="s">
        <v>523</v>
      </c>
      <c r="U13" s="159"/>
      <c r="V13" s="159"/>
      <c r="W13" s="159"/>
      <c r="X13" s="159"/>
      <c r="Y13" s="159"/>
      <c r="Z13" s="159"/>
      <c r="AA13" s="159"/>
      <c r="AB13" s="159"/>
      <c r="AC13" s="159"/>
      <c r="AD13" s="159"/>
      <c r="AE13" s="159"/>
      <c r="AF13" s="44"/>
      <c r="AG13" s="44"/>
      <c r="AH13" s="44"/>
      <c r="AI13" s="44"/>
      <c r="AJ13" s="44"/>
    </row>
    <row r="14" spans="2:36" s="7" customFormat="1" ht="12.75">
      <c r="B14" s="115"/>
      <c r="C14" s="217"/>
      <c r="D14" s="48" t="str">
        <f>D9</f>
        <v>продукция А</v>
      </c>
      <c r="E14" s="228"/>
      <c r="F14" s="50">
        <f>F15+F16</f>
        <v>6000</v>
      </c>
      <c r="G14" s="50">
        <f aca="true" t="shared" si="1" ref="G14:Q14">G15+G16</f>
        <v>602</v>
      </c>
      <c r="H14" s="50">
        <f t="shared" si="1"/>
        <v>7000</v>
      </c>
      <c r="I14" s="50">
        <f t="shared" si="1"/>
        <v>738</v>
      </c>
      <c r="J14" s="50">
        <f t="shared" si="1"/>
        <v>1850</v>
      </c>
      <c r="K14" s="50">
        <f t="shared" si="1"/>
        <v>187.35</v>
      </c>
      <c r="L14" s="50">
        <f t="shared" si="1"/>
        <v>3600</v>
      </c>
      <c r="M14" s="162">
        <f t="shared" si="1"/>
        <v>368.2</v>
      </c>
      <c r="N14" s="50">
        <f t="shared" si="1"/>
        <v>5350</v>
      </c>
      <c r="O14" s="50">
        <f t="shared" si="1"/>
        <v>553.3</v>
      </c>
      <c r="P14" s="50">
        <f t="shared" si="1"/>
        <v>7000</v>
      </c>
      <c r="Q14" s="50">
        <f t="shared" si="1"/>
        <v>738</v>
      </c>
      <c r="R14" s="110"/>
      <c r="T14" s="36" t="s">
        <v>524</v>
      </c>
      <c r="U14" s="159"/>
      <c r="V14" s="159"/>
      <c r="W14" s="159"/>
      <c r="X14" s="159"/>
      <c r="Y14" s="159"/>
      <c r="Z14" s="159"/>
      <c r="AA14" s="159"/>
      <c r="AB14" s="159"/>
      <c r="AC14" s="159"/>
      <c r="AD14" s="159"/>
      <c r="AE14" s="159"/>
      <c r="AF14" s="44"/>
      <c r="AG14" s="44"/>
      <c r="AH14" s="44"/>
      <c r="AI14" s="44"/>
      <c r="AJ14" s="44"/>
    </row>
    <row r="15" spans="2:36" s="6" customFormat="1" ht="12.75">
      <c r="B15" s="115"/>
      <c r="C15" s="217"/>
      <c r="D15" s="32" t="str">
        <f>Цены!D10</f>
        <v>внутренний рынок</v>
      </c>
      <c r="E15" s="228"/>
      <c r="F15" s="51">
        <v>5000</v>
      </c>
      <c r="G15" s="50">
        <f>F15*Цены!E10/1000000</f>
        <v>500</v>
      </c>
      <c r="H15" s="50">
        <f aca="true" t="shared" si="2" ref="H15:I19">P15</f>
        <v>6000</v>
      </c>
      <c r="I15" s="50">
        <f t="shared" si="2"/>
        <v>630</v>
      </c>
      <c r="J15" s="51">
        <v>1600</v>
      </c>
      <c r="K15" s="50">
        <f>J15*Цены!G10/1000000</f>
        <v>161.6</v>
      </c>
      <c r="L15" s="51">
        <v>3100</v>
      </c>
      <c r="M15" s="162">
        <f>L15*Цены!H10/1000000</f>
        <v>316.2</v>
      </c>
      <c r="N15" s="51">
        <v>4600</v>
      </c>
      <c r="O15" s="50">
        <f>N15*Цены!I10/1000000</f>
        <v>473.8</v>
      </c>
      <c r="P15" s="51">
        <v>6000</v>
      </c>
      <c r="Q15" s="50">
        <f>P15*Цены!J10/1000000</f>
        <v>630</v>
      </c>
      <c r="R15" s="110"/>
      <c r="T15" s="36" t="s">
        <v>525</v>
      </c>
      <c r="U15" s="159"/>
      <c r="V15" s="159"/>
      <c r="W15" s="159"/>
      <c r="X15" s="159"/>
      <c r="Y15" s="159"/>
      <c r="Z15" s="159"/>
      <c r="AA15" s="159"/>
      <c r="AB15" s="159"/>
      <c r="AC15" s="159"/>
      <c r="AD15" s="159"/>
      <c r="AE15" s="159"/>
      <c r="AF15" s="44"/>
      <c r="AG15" s="44"/>
      <c r="AH15" s="44"/>
      <c r="AI15" s="44"/>
      <c r="AJ15" s="44"/>
    </row>
    <row r="16" spans="2:36" s="6" customFormat="1" ht="12.75">
      <c r="B16" s="115"/>
      <c r="C16" s="217"/>
      <c r="D16" s="32" t="str">
        <f>Цены!D11</f>
        <v>экспорт</v>
      </c>
      <c r="E16" s="228"/>
      <c r="F16" s="51">
        <v>1000</v>
      </c>
      <c r="G16" s="50">
        <f>F16*Цены!E11/1000000</f>
        <v>102</v>
      </c>
      <c r="H16" s="50">
        <f t="shared" si="2"/>
        <v>1000</v>
      </c>
      <c r="I16" s="50">
        <f t="shared" si="2"/>
        <v>108</v>
      </c>
      <c r="J16" s="51">
        <v>250</v>
      </c>
      <c r="K16" s="50">
        <f>J16*Цены!G11/1000000</f>
        <v>25.75</v>
      </c>
      <c r="L16" s="51">
        <v>500</v>
      </c>
      <c r="M16" s="152">
        <f>L16*Цены!H11/1000000</f>
        <v>52</v>
      </c>
      <c r="N16" s="51">
        <v>750</v>
      </c>
      <c r="O16" s="50">
        <f>N16*Цены!I11/1000000</f>
        <v>79.5</v>
      </c>
      <c r="P16" s="51">
        <v>1000</v>
      </c>
      <c r="Q16" s="50">
        <f>P16*Цены!J11/1000000</f>
        <v>108</v>
      </c>
      <c r="R16" s="110"/>
      <c r="T16" s="36" t="s">
        <v>526</v>
      </c>
      <c r="U16" s="159"/>
      <c r="V16" s="159"/>
      <c r="W16" s="159"/>
      <c r="X16" s="159"/>
      <c r="Y16" s="159"/>
      <c r="Z16" s="159"/>
      <c r="AA16" s="159"/>
      <c r="AB16" s="159"/>
      <c r="AC16" s="159"/>
      <c r="AD16" s="159"/>
      <c r="AE16" s="159"/>
      <c r="AF16" s="44"/>
      <c r="AG16" s="44"/>
      <c r="AH16" s="44"/>
      <c r="AI16" s="44"/>
      <c r="AJ16" s="44"/>
    </row>
    <row r="17" spans="2:36" s="7" customFormat="1" ht="12.75">
      <c r="B17" s="115"/>
      <c r="C17" s="217"/>
      <c r="D17" s="48" t="str">
        <f>D10</f>
        <v>продукция Б</v>
      </c>
      <c r="E17" s="228"/>
      <c r="F17" s="50">
        <f>F18+F19</f>
        <v>490</v>
      </c>
      <c r="G17" s="50">
        <f aca="true" t="shared" si="3" ref="G17:Q17">G18+G19</f>
        <v>1105</v>
      </c>
      <c r="H17" s="50">
        <f t="shared" si="2"/>
        <v>595</v>
      </c>
      <c r="I17" s="50">
        <f t="shared" si="2"/>
        <v>1535</v>
      </c>
      <c r="J17" s="50">
        <f t="shared" si="3"/>
        <v>115</v>
      </c>
      <c r="K17" s="50">
        <f t="shared" si="3"/>
        <v>254</v>
      </c>
      <c r="L17" s="50">
        <f t="shared" si="3"/>
        <v>246</v>
      </c>
      <c r="M17" s="152">
        <f t="shared" si="3"/>
        <v>569.7</v>
      </c>
      <c r="N17" s="50">
        <f t="shared" si="3"/>
        <v>412</v>
      </c>
      <c r="O17" s="50">
        <f t="shared" si="3"/>
        <v>999.2</v>
      </c>
      <c r="P17" s="50">
        <f t="shared" si="3"/>
        <v>595</v>
      </c>
      <c r="Q17" s="50">
        <f t="shared" si="3"/>
        <v>1535</v>
      </c>
      <c r="R17" s="110"/>
      <c r="T17" s="36" t="s">
        <v>527</v>
      </c>
      <c r="U17" s="159"/>
      <c r="V17" s="159"/>
      <c r="W17" s="159"/>
      <c r="X17" s="159"/>
      <c r="Y17" s="159"/>
      <c r="Z17" s="159"/>
      <c r="AA17" s="159"/>
      <c r="AB17" s="159"/>
      <c r="AC17" s="159"/>
      <c r="AD17" s="159"/>
      <c r="AE17" s="159"/>
      <c r="AF17" s="44"/>
      <c r="AG17" s="44"/>
      <c r="AH17" s="44"/>
      <c r="AI17" s="44"/>
      <c r="AJ17" s="44"/>
    </row>
    <row r="18" spans="2:36" s="6" customFormat="1" ht="25.5">
      <c r="B18" s="115"/>
      <c r="C18" s="217"/>
      <c r="D18" s="32" t="str">
        <f>Цены!D13</f>
        <v>внутренний рынок</v>
      </c>
      <c r="E18" s="228"/>
      <c r="F18" s="51">
        <v>400</v>
      </c>
      <c r="G18" s="50">
        <f>F18*Цены!E13/1000000</f>
        <v>880</v>
      </c>
      <c r="H18" s="50">
        <f t="shared" si="2"/>
        <v>500</v>
      </c>
      <c r="I18" s="50">
        <f t="shared" si="2"/>
        <v>1250</v>
      </c>
      <c r="J18" s="51">
        <v>100</v>
      </c>
      <c r="K18" s="50">
        <f>J18*Цены!G13/1000000</f>
        <v>215</v>
      </c>
      <c r="L18" s="51">
        <v>210</v>
      </c>
      <c r="M18" s="152">
        <f>L18*Цены!H13/1000000</f>
        <v>472.5</v>
      </c>
      <c r="N18" s="51">
        <v>350</v>
      </c>
      <c r="O18" s="50">
        <f>N18*Цены!I13/1000000</f>
        <v>822.5</v>
      </c>
      <c r="P18" s="51">
        <v>500</v>
      </c>
      <c r="Q18" s="50">
        <f>P18*Цены!J13/1000000</f>
        <v>1250</v>
      </c>
      <c r="R18" s="110"/>
      <c r="T18" s="166" t="s">
        <v>528</v>
      </c>
      <c r="U18" s="159"/>
      <c r="V18" s="159"/>
      <c r="W18" s="159"/>
      <c r="X18" s="159"/>
      <c r="Y18" s="159"/>
      <c r="Z18" s="159"/>
      <c r="AA18" s="159"/>
      <c r="AB18" s="159"/>
      <c r="AC18" s="159"/>
      <c r="AD18" s="159"/>
      <c r="AE18" s="159"/>
      <c r="AF18" s="44"/>
      <c r="AG18" s="44"/>
      <c r="AH18" s="44"/>
      <c r="AI18" s="44"/>
      <c r="AJ18" s="44"/>
    </row>
    <row r="19" spans="2:36" s="6" customFormat="1" ht="12.75">
      <c r="B19" s="115"/>
      <c r="C19" s="217"/>
      <c r="D19" s="32" t="str">
        <f>Цены!D14</f>
        <v>экспорт</v>
      </c>
      <c r="E19" s="228"/>
      <c r="F19" s="51">
        <v>90</v>
      </c>
      <c r="G19" s="50">
        <f>F19*Цены!E14/1000000</f>
        <v>225</v>
      </c>
      <c r="H19" s="50">
        <f t="shared" si="2"/>
        <v>95</v>
      </c>
      <c r="I19" s="50">
        <f t="shared" si="2"/>
        <v>285</v>
      </c>
      <c r="J19" s="51">
        <v>15</v>
      </c>
      <c r="K19" s="50">
        <f>J19*Цены!G14/1000000</f>
        <v>39</v>
      </c>
      <c r="L19" s="51">
        <v>36</v>
      </c>
      <c r="M19" s="152">
        <f>L19*Цены!H14/1000000</f>
        <v>97.2</v>
      </c>
      <c r="N19" s="51">
        <v>62</v>
      </c>
      <c r="O19" s="50">
        <f>N19*Цены!I14/1000000</f>
        <v>176.7</v>
      </c>
      <c r="P19" s="51">
        <v>95</v>
      </c>
      <c r="Q19" s="50">
        <f>P19*Цены!J14/1000000</f>
        <v>285</v>
      </c>
      <c r="R19" s="110"/>
      <c r="T19" s="36" t="s">
        <v>529</v>
      </c>
      <c r="U19" s="159"/>
      <c r="V19" s="159"/>
      <c r="W19" s="159"/>
      <c r="X19" s="159"/>
      <c r="Y19" s="159"/>
      <c r="Z19" s="159"/>
      <c r="AA19" s="159"/>
      <c r="AB19" s="159"/>
      <c r="AC19" s="159"/>
      <c r="AD19" s="159"/>
      <c r="AE19" s="159"/>
      <c r="AF19" s="44"/>
      <c r="AG19" s="44"/>
      <c r="AH19" s="44"/>
      <c r="AI19" s="44"/>
      <c r="AJ19" s="44"/>
    </row>
    <row r="20" spans="2:36" s="19" customFormat="1" ht="15">
      <c r="B20" s="116"/>
      <c r="C20" s="217"/>
      <c r="D20" s="29" t="s">
        <v>595</v>
      </c>
      <c r="E20" s="228"/>
      <c r="F20" s="51"/>
      <c r="G20" s="51"/>
      <c r="H20" s="163"/>
      <c r="I20" s="163"/>
      <c r="J20" s="51"/>
      <c r="K20" s="51"/>
      <c r="L20" s="51"/>
      <c r="M20" s="136"/>
      <c r="N20" s="51"/>
      <c r="O20" s="51"/>
      <c r="P20" s="51"/>
      <c r="Q20" s="139"/>
      <c r="R20" s="117"/>
      <c r="T20" s="36" t="s">
        <v>530</v>
      </c>
      <c r="U20" s="159"/>
      <c r="V20" s="159"/>
      <c r="W20" s="159"/>
      <c r="X20" s="159"/>
      <c r="Y20" s="159"/>
      <c r="Z20" s="159"/>
      <c r="AA20" s="159"/>
      <c r="AB20" s="159"/>
      <c r="AC20" s="159"/>
      <c r="AD20" s="159"/>
      <c r="AE20" s="159"/>
      <c r="AF20" s="44"/>
      <c r="AG20" s="44"/>
      <c r="AH20" s="44"/>
      <c r="AI20" s="44"/>
      <c r="AJ20" s="44"/>
    </row>
    <row r="21" spans="2:36" s="7" customFormat="1" ht="12.75">
      <c r="B21" s="115"/>
      <c r="C21" s="217"/>
      <c r="D21" s="48" t="str">
        <f>D12</f>
        <v>продукция n</v>
      </c>
      <c r="E21" s="228"/>
      <c r="F21" s="50">
        <f>F22+F23</f>
        <v>370</v>
      </c>
      <c r="G21" s="50">
        <f aca="true" t="shared" si="4" ref="G21:Q21">G22+G23</f>
        <v>565.5</v>
      </c>
      <c r="H21" s="50">
        <f aca="true" t="shared" si="5" ref="H21:I23">P21</f>
        <v>464</v>
      </c>
      <c r="I21" s="50">
        <f t="shared" si="5"/>
        <v>767.2</v>
      </c>
      <c r="J21" s="50">
        <f t="shared" si="4"/>
        <v>95</v>
      </c>
      <c r="K21" s="50">
        <f t="shared" si="4"/>
        <v>151</v>
      </c>
      <c r="L21" s="50">
        <f t="shared" si="4"/>
        <v>199</v>
      </c>
      <c r="M21" s="152">
        <f t="shared" si="4"/>
        <v>319.05</v>
      </c>
      <c r="N21" s="50">
        <f t="shared" si="4"/>
        <v>330</v>
      </c>
      <c r="O21" s="50">
        <f t="shared" si="4"/>
        <v>540.3</v>
      </c>
      <c r="P21" s="50">
        <f t="shared" si="4"/>
        <v>464</v>
      </c>
      <c r="Q21" s="50">
        <f t="shared" si="4"/>
        <v>767.2</v>
      </c>
      <c r="R21" s="110"/>
      <c r="T21" s="36" t="s">
        <v>531</v>
      </c>
      <c r="U21" s="159"/>
      <c r="V21" s="159"/>
      <c r="W21" s="159"/>
      <c r="X21" s="159"/>
      <c r="Y21" s="159"/>
      <c r="Z21" s="159"/>
      <c r="AA21" s="159"/>
      <c r="AB21" s="159"/>
      <c r="AC21" s="159"/>
      <c r="AD21" s="159"/>
      <c r="AE21" s="159"/>
      <c r="AF21" s="44"/>
      <c r="AG21" s="44"/>
      <c r="AH21" s="44"/>
      <c r="AI21" s="44"/>
      <c r="AJ21" s="44"/>
    </row>
    <row r="22" spans="2:36" s="6" customFormat="1" ht="12.75">
      <c r="B22" s="115"/>
      <c r="C22" s="217"/>
      <c r="D22" s="32" t="str">
        <f>Цены!D17</f>
        <v>внутренний рынок</v>
      </c>
      <c r="E22" s="228"/>
      <c r="F22" s="51">
        <v>300</v>
      </c>
      <c r="G22" s="50">
        <f>F22*Цены!E17/1000000</f>
        <v>450</v>
      </c>
      <c r="H22" s="50">
        <f t="shared" si="5"/>
        <v>340</v>
      </c>
      <c r="I22" s="50">
        <f t="shared" si="5"/>
        <v>544</v>
      </c>
      <c r="J22" s="51">
        <v>70</v>
      </c>
      <c r="K22" s="50">
        <f>J22*Цены!G17/1000000</f>
        <v>108.5</v>
      </c>
      <c r="L22" s="51">
        <v>146</v>
      </c>
      <c r="M22" s="152">
        <f>L22*Цены!H17/1000000</f>
        <v>226.3</v>
      </c>
      <c r="N22" s="51">
        <v>248</v>
      </c>
      <c r="O22" s="50">
        <f>N22*Цены!I17/1000000</f>
        <v>396.8</v>
      </c>
      <c r="P22" s="51">
        <v>340</v>
      </c>
      <c r="Q22" s="50">
        <f>P22*Цены!J17/1000000</f>
        <v>544</v>
      </c>
      <c r="R22" s="110"/>
      <c r="T22" s="36" t="s">
        <v>532</v>
      </c>
      <c r="U22" s="159"/>
      <c r="V22" s="159"/>
      <c r="W22" s="159"/>
      <c r="X22" s="159"/>
      <c r="Y22" s="159"/>
      <c r="Z22" s="159"/>
      <c r="AA22" s="159"/>
      <c r="AB22" s="159"/>
      <c r="AC22" s="159"/>
      <c r="AD22" s="159"/>
      <c r="AE22" s="159"/>
      <c r="AF22" s="44"/>
      <c r="AG22" s="44"/>
      <c r="AH22" s="44"/>
      <c r="AI22" s="44"/>
      <c r="AJ22" s="44"/>
    </row>
    <row r="23" spans="2:36" s="6" customFormat="1" ht="12.75">
      <c r="B23" s="115"/>
      <c r="C23" s="217"/>
      <c r="D23" s="32" t="str">
        <f>Цены!D18</f>
        <v>экспорт</v>
      </c>
      <c r="E23" s="228"/>
      <c r="F23" s="51">
        <v>70</v>
      </c>
      <c r="G23" s="50">
        <f>F23*Цены!E18/1000000</f>
        <v>115.5</v>
      </c>
      <c r="H23" s="50">
        <f t="shared" si="5"/>
        <v>124</v>
      </c>
      <c r="I23" s="50">
        <f t="shared" si="5"/>
        <v>223.2</v>
      </c>
      <c r="J23" s="51">
        <v>25</v>
      </c>
      <c r="K23" s="50">
        <f>J23*Цены!G18/1000000</f>
        <v>42.5</v>
      </c>
      <c r="L23" s="51">
        <v>53</v>
      </c>
      <c r="M23" s="152">
        <f>L23*Цены!H18/1000000</f>
        <v>92.75</v>
      </c>
      <c r="N23" s="51">
        <v>82</v>
      </c>
      <c r="O23" s="50">
        <f>N23*Цены!I18/1000000</f>
        <v>143.5</v>
      </c>
      <c r="P23" s="51">
        <v>124</v>
      </c>
      <c r="Q23" s="50">
        <f>P23*Цены!J18/1000000</f>
        <v>223.2</v>
      </c>
      <c r="R23" s="110"/>
      <c r="T23" s="36" t="s">
        <v>533</v>
      </c>
      <c r="U23" s="159"/>
      <c r="V23" s="159"/>
      <c r="W23" s="159"/>
      <c r="X23" s="159"/>
      <c r="Y23" s="159"/>
      <c r="Z23" s="159"/>
      <c r="AA23" s="159"/>
      <c r="AB23" s="159"/>
      <c r="AC23" s="159"/>
      <c r="AD23" s="159"/>
      <c r="AE23" s="159"/>
      <c r="AF23" s="44"/>
      <c r="AG23" s="44"/>
      <c r="AH23" s="44"/>
      <c r="AI23" s="44"/>
      <c r="AJ23" s="44"/>
    </row>
    <row r="24" spans="2:36" s="6" customFormat="1" ht="25.5">
      <c r="B24" s="115"/>
      <c r="C24" s="24" t="s">
        <v>550</v>
      </c>
      <c r="D24" s="30" t="s">
        <v>177</v>
      </c>
      <c r="E24" s="23" t="s">
        <v>541</v>
      </c>
      <c r="F24" s="28">
        <v>1.03</v>
      </c>
      <c r="G24" s="28">
        <v>1.17</v>
      </c>
      <c r="H24" s="60">
        <f>H13/F13</f>
        <v>1.1747813411078718</v>
      </c>
      <c r="I24" s="60">
        <f>I13/G13</f>
        <v>1.3378217821782177</v>
      </c>
      <c r="J24" s="60">
        <f>J13/F13</f>
        <v>0.30029154518950435</v>
      </c>
      <c r="K24" s="60">
        <f>K13/G13</f>
        <v>0.2606600660066007</v>
      </c>
      <c r="L24" s="60">
        <f>L13/F13</f>
        <v>0.5896501457725948</v>
      </c>
      <c r="M24" s="60">
        <f>M13/G13</f>
        <v>0.5531133113311332</v>
      </c>
      <c r="N24" s="60">
        <f>N13/F13</f>
        <v>0.8880466472303207</v>
      </c>
      <c r="O24" s="60">
        <f>O13/G13</f>
        <v>0.920924092409241</v>
      </c>
      <c r="P24" s="60">
        <f>P13/F13</f>
        <v>1.1747813411078718</v>
      </c>
      <c r="Q24" s="60">
        <f>Q13/G13</f>
        <v>1.3378217821782177</v>
      </c>
      <c r="R24" s="110"/>
      <c r="T24" s="36"/>
      <c r="U24" s="159"/>
      <c r="V24" s="159"/>
      <c r="W24" s="159"/>
      <c r="X24" s="159"/>
      <c r="Y24" s="159"/>
      <c r="Z24" s="159"/>
      <c r="AA24" s="159"/>
      <c r="AB24" s="159"/>
      <c r="AC24" s="159"/>
      <c r="AD24" s="159"/>
      <c r="AE24" s="159"/>
      <c r="AF24" s="44"/>
      <c r="AG24" s="44"/>
      <c r="AH24" s="44"/>
      <c r="AI24" s="44"/>
      <c r="AJ24" s="44"/>
    </row>
    <row r="25" spans="2:41" s="6" customFormat="1" ht="51">
      <c r="B25" s="115"/>
      <c r="C25" s="24" t="s">
        <v>551</v>
      </c>
      <c r="D25" s="30" t="s">
        <v>178</v>
      </c>
      <c r="E25" s="23"/>
      <c r="F25" s="23" t="s">
        <v>564</v>
      </c>
      <c r="G25" s="135">
        <f>'Показатели развития на год'!G10</f>
        <v>0.0010531434543454346</v>
      </c>
      <c r="H25" s="23" t="s">
        <v>564</v>
      </c>
      <c r="I25" s="135">
        <f>'Показатели развития на год'!H10</f>
        <v>0.0014137835047401852</v>
      </c>
      <c r="J25" s="23" t="s">
        <v>564</v>
      </c>
      <c r="K25" s="135">
        <f>'Показатели развития на год'!I10</f>
        <v>0.023495915515414124</v>
      </c>
      <c r="L25" s="23" t="s">
        <v>564</v>
      </c>
      <c r="M25" s="135">
        <f>'Показатели развития на год'!J10</f>
        <v>0.005850021657362839</v>
      </c>
      <c r="N25" s="23" t="s">
        <v>564</v>
      </c>
      <c r="O25" s="135">
        <f>'Показатели развития на год'!K10</f>
        <v>0.0025682173802242607</v>
      </c>
      <c r="P25" s="23" t="s">
        <v>564</v>
      </c>
      <c r="Q25" s="135">
        <f>'Показатели развития на год'!L10</f>
        <v>0.0014137835047401852</v>
      </c>
      <c r="R25" s="110"/>
      <c r="T25" s="36"/>
      <c r="U25" s="159"/>
      <c r="V25" s="159"/>
      <c r="W25" s="159"/>
      <c r="X25" s="159"/>
      <c r="Y25" s="159"/>
      <c r="Z25" s="159"/>
      <c r="AA25" s="159"/>
      <c r="AB25" s="159"/>
      <c r="AC25" s="159"/>
      <c r="AD25" s="159"/>
      <c r="AE25" s="159"/>
      <c r="AF25" s="82"/>
      <c r="AG25" s="82"/>
      <c r="AH25" s="82"/>
      <c r="AI25" s="82"/>
      <c r="AJ25" s="82"/>
      <c r="AK25" s="82"/>
      <c r="AL25" s="82"/>
      <c r="AM25" s="82"/>
      <c r="AN25" s="82"/>
      <c r="AO25" s="82"/>
    </row>
    <row r="26" spans="2:36" s="6" customFormat="1" ht="63.75">
      <c r="B26" s="115"/>
      <c r="C26" s="24" t="s">
        <v>552</v>
      </c>
      <c r="D26" s="30" t="s">
        <v>179</v>
      </c>
      <c r="E26" s="23"/>
      <c r="F26" s="23" t="s">
        <v>564</v>
      </c>
      <c r="G26" s="23">
        <v>0.02</v>
      </c>
      <c r="H26" s="23" t="s">
        <v>564</v>
      </c>
      <c r="I26" s="23">
        <v>0.18</v>
      </c>
      <c r="J26" s="23" t="s">
        <v>564</v>
      </c>
      <c r="K26" s="23">
        <v>0.19</v>
      </c>
      <c r="L26" s="23" t="s">
        <v>564</v>
      </c>
      <c r="M26" s="23">
        <v>0.18</v>
      </c>
      <c r="N26" s="23" t="s">
        <v>564</v>
      </c>
      <c r="O26" s="23">
        <v>0.17</v>
      </c>
      <c r="P26" s="23" t="s">
        <v>564</v>
      </c>
      <c r="Q26" s="23">
        <v>0.18</v>
      </c>
      <c r="R26" s="110"/>
      <c r="T26" s="36"/>
      <c r="U26" s="63"/>
      <c r="V26" s="63"/>
      <c r="W26" s="63"/>
      <c r="X26" s="44"/>
      <c r="Y26" s="44"/>
      <c r="Z26" s="44"/>
      <c r="AA26" s="44"/>
      <c r="AB26" s="44"/>
      <c r="AC26" s="44"/>
      <c r="AD26" s="44"/>
      <c r="AE26" s="44"/>
      <c r="AF26" s="44"/>
      <c r="AG26" s="44"/>
      <c r="AH26" s="44"/>
      <c r="AI26" s="44"/>
      <c r="AJ26" s="44"/>
    </row>
    <row r="27" spans="2:36" s="6" customFormat="1" ht="38.25">
      <c r="B27" s="115"/>
      <c r="C27" s="24" t="s">
        <v>553</v>
      </c>
      <c r="D27" s="30" t="s">
        <v>56</v>
      </c>
      <c r="E27" s="23" t="s">
        <v>541</v>
      </c>
      <c r="F27" s="28" t="s">
        <v>564</v>
      </c>
      <c r="G27" s="28">
        <v>0.6</v>
      </c>
      <c r="H27" s="28" t="s">
        <v>564</v>
      </c>
      <c r="I27" s="28">
        <v>0.55</v>
      </c>
      <c r="J27" s="28" t="s">
        <v>564</v>
      </c>
      <c r="K27" s="28">
        <v>0.58</v>
      </c>
      <c r="L27" s="28" t="s">
        <v>564</v>
      </c>
      <c r="M27" s="28">
        <v>0.57</v>
      </c>
      <c r="N27" s="28" t="s">
        <v>564</v>
      </c>
      <c r="O27" s="28">
        <v>0.56</v>
      </c>
      <c r="P27" s="28" t="s">
        <v>564</v>
      </c>
      <c r="Q27" s="28">
        <v>0.55</v>
      </c>
      <c r="R27" s="110"/>
      <c r="T27" s="36"/>
      <c r="U27" s="63"/>
      <c r="V27" s="63"/>
      <c r="W27" s="63"/>
      <c r="X27" s="44"/>
      <c r="Y27" s="44"/>
      <c r="Z27" s="44"/>
      <c r="AA27" s="44"/>
      <c r="AB27" s="44"/>
      <c r="AC27" s="44"/>
      <c r="AD27" s="44"/>
      <c r="AE27" s="44"/>
      <c r="AF27" s="44"/>
      <c r="AG27" s="44"/>
      <c r="AH27" s="44"/>
      <c r="AI27" s="44"/>
      <c r="AJ27" s="44"/>
    </row>
    <row r="28" spans="2:36" s="6" customFormat="1" ht="38.25">
      <c r="B28" s="115"/>
      <c r="C28" s="24" t="s">
        <v>554</v>
      </c>
      <c r="D28" s="30" t="s">
        <v>55</v>
      </c>
      <c r="E28" s="23" t="s">
        <v>541</v>
      </c>
      <c r="F28" s="28" t="s">
        <v>564</v>
      </c>
      <c r="G28" s="28">
        <v>0.45</v>
      </c>
      <c r="H28" s="28" t="s">
        <v>564</v>
      </c>
      <c r="I28" s="28">
        <v>0.56</v>
      </c>
      <c r="J28" s="28" t="s">
        <v>564</v>
      </c>
      <c r="K28" s="28">
        <v>0.53</v>
      </c>
      <c r="L28" s="28" t="s">
        <v>564</v>
      </c>
      <c r="M28" s="28">
        <v>0.535</v>
      </c>
      <c r="N28" s="28" t="s">
        <v>564</v>
      </c>
      <c r="O28" s="28">
        <v>0.54</v>
      </c>
      <c r="P28" s="28" t="s">
        <v>564</v>
      </c>
      <c r="Q28" s="28">
        <v>0.56</v>
      </c>
      <c r="R28" s="110"/>
      <c r="T28" s="36"/>
      <c r="U28" s="63"/>
      <c r="V28" s="63"/>
      <c r="W28" s="63"/>
      <c r="X28" s="44"/>
      <c r="Y28" s="44"/>
      <c r="Z28" s="44"/>
      <c r="AA28" s="44"/>
      <c r="AB28" s="44"/>
      <c r="AC28" s="44"/>
      <c r="AD28" s="44"/>
      <c r="AE28" s="44"/>
      <c r="AF28" s="44"/>
      <c r="AG28" s="44"/>
      <c r="AH28" s="44"/>
      <c r="AI28" s="44"/>
      <c r="AJ28" s="44"/>
    </row>
    <row r="29" spans="2:20" ht="10.5" customHeight="1" thickBot="1">
      <c r="B29" s="132"/>
      <c r="C29" s="227"/>
      <c r="D29" s="227"/>
      <c r="E29" s="227"/>
      <c r="F29" s="227"/>
      <c r="G29" s="227"/>
      <c r="H29" s="227"/>
      <c r="I29" s="227"/>
      <c r="J29" s="227"/>
      <c r="K29" s="227"/>
      <c r="L29" s="227"/>
      <c r="M29" s="227"/>
      <c r="N29" s="227"/>
      <c r="O29" s="227"/>
      <c r="P29" s="227"/>
      <c r="Q29" s="227"/>
      <c r="R29" s="134"/>
      <c r="T29" s="36"/>
    </row>
    <row r="30" ht="12" customHeight="1">
      <c r="T30" s="36"/>
    </row>
    <row r="31" ht="12" customHeight="1">
      <c r="T31" s="36"/>
    </row>
    <row r="32" ht="12" customHeight="1">
      <c r="T32" s="36"/>
    </row>
    <row r="33" ht="12" customHeight="1">
      <c r="T33" s="36"/>
    </row>
    <row r="34" ht="12" customHeight="1">
      <c r="T34" s="36"/>
    </row>
  </sheetData>
  <sheetProtection/>
  <mergeCells count="50">
    <mergeCell ref="C4:Q4"/>
    <mergeCell ref="C5:C6"/>
    <mergeCell ref="E5:E6"/>
    <mergeCell ref="H5:I5"/>
    <mergeCell ref="F5:G5"/>
    <mergeCell ref="I6:I7"/>
    <mergeCell ref="J5:Q5"/>
    <mergeCell ref="J6:K6"/>
    <mergeCell ref="L6:M6"/>
    <mergeCell ref="N6:O6"/>
    <mergeCell ref="D5:D7"/>
    <mergeCell ref="G6:G7"/>
    <mergeCell ref="H6:H7"/>
    <mergeCell ref="C29:Q29"/>
    <mergeCell ref="C13:C23"/>
    <mergeCell ref="E13:E23"/>
    <mergeCell ref="C8:C12"/>
    <mergeCell ref="E8:E12"/>
    <mergeCell ref="F12:G12"/>
    <mergeCell ref="H8:I8"/>
    <mergeCell ref="H12:I12"/>
    <mergeCell ref="F9:G9"/>
    <mergeCell ref="F8:G8"/>
    <mergeCell ref="F10:G10"/>
    <mergeCell ref="F11:G11"/>
    <mergeCell ref="P6:Q6"/>
    <mergeCell ref="F6:F7"/>
    <mergeCell ref="H9:I9"/>
    <mergeCell ref="H10:I10"/>
    <mergeCell ref="H11:I11"/>
    <mergeCell ref="J12:K12"/>
    <mergeCell ref="L8:M8"/>
    <mergeCell ref="L9:M9"/>
    <mergeCell ref="L10:M10"/>
    <mergeCell ref="L11:M11"/>
    <mergeCell ref="L12:M12"/>
    <mergeCell ref="J8:K8"/>
    <mergeCell ref="J9:K9"/>
    <mergeCell ref="J10:K10"/>
    <mergeCell ref="J11:K11"/>
    <mergeCell ref="N12:O12"/>
    <mergeCell ref="P8:Q8"/>
    <mergeCell ref="P9:Q9"/>
    <mergeCell ref="P10:Q10"/>
    <mergeCell ref="P11:Q11"/>
    <mergeCell ref="P12:Q12"/>
    <mergeCell ref="N8:O8"/>
    <mergeCell ref="N9:O9"/>
    <mergeCell ref="N10:O10"/>
    <mergeCell ref="N11:O11"/>
  </mergeCells>
  <hyperlinks>
    <hyperlink ref="T5" location="'Титульный лист'!A1" display="Титульный лист"/>
    <hyperlink ref="T6" location="'сведения о разработчике'!A1" display="Сведения о разработчике бизнес-плана"/>
    <hyperlink ref="T8" location="'Доведенные показатели'!A1" display="Т.1 Доведенные показатели развития коммерческой организации на очередной год"/>
    <hyperlink ref="T7" location="'паспорт организации'!A1" display="Паспорт организации"/>
    <hyperlink ref="T9" location="'Перечень мероприятий'!A1" display="Т.2 Перечень мероприятий, направленных на достижение основных показателей развития коммерческой организации на очередной год"/>
    <hyperlink ref="T10" location="'Показатели развития на год'!A1" display="т.3 Основные показатели развития коммерческой организации на очередной год"/>
    <hyperlink ref="T11" location="Цены!A1" display="т.4 Прогнозируемые цены на продукцию"/>
    <hyperlink ref="T12" location="'Программа производства'!A1" display="т.5 Программа производства продукции"/>
    <hyperlink ref="T13" location="'Программа реализации'!A1" display="т.6 Программа реализации продукции"/>
    <hyperlink ref="T14" location="'Расчет материальных затрат'!A1" display="т.7 Расчет материальных затрат"/>
    <hyperlink ref="T15" location="'Расчет трудовых ресурсов'!A1" display="т.8 Расчет потребности в трудовых ресурсах и расходов на оплату труда работников"/>
    <hyperlink ref="T16" location="амортизация!A1" display="т.9 Расчет амортизационных отчислений"/>
    <hyperlink ref="T17" location="'затраты на реализацию'!A1" display="т.10 Расчет затрат на реализацию продукции"/>
    <hyperlink ref="T18" location="'Расчет прибыли'!A1" display="'Расчет прибыли'!A1"/>
    <hyperlink ref="T19" location="'Расчет потока денежных средств'!A1" display="т.12 Расчет потока денежных средств по организации"/>
    <hyperlink ref="T20" location="'Проектно-балансовая ведомость'!A1" display="т.13 Проектно-балансовая ведомость по организации"/>
    <hyperlink ref="T21" location="'Инвестиции и финансирование'!A1" display="т.14 Инвестиции в основной капитал и источники финансирования"/>
    <hyperlink ref="T22" location="'Перечень инв. проектов'!A1" display="т.15 Перечень инвестиционных проектов и источники их финансирования"/>
    <hyperlink ref="T23" location="'Кредиторская задолженность'!A1" display="т.16 Просроченная кредиторская задолженность, подлежащая реструктуризации в очередном году"/>
    <hyperlink ref="T3" location="РЕКОМЕНДАЦИИ!A1" display="РЕКОМЕНДАЦИИ по разработке бизнес-планов развития коммерческих организаций на год "/>
  </hyperlinks>
  <printOptions/>
  <pageMargins left="0.7" right="0.7" top="0.75" bottom="0.75" header="0.3" footer="0.3"/>
  <pageSetup horizontalDpi="300" verticalDpi="300" orientation="landscape" paperSize="9" scale="74" r:id="rId3"/>
  <headerFooter>
    <oddFooter>&amp;L&amp;"Tahoma,обычный"&amp;6© ИПС ЭКСПЕРТ&amp;C&amp;"Tahoma,обычный"&amp;6(017) 354 78 92, 354 78 76&amp;R&amp;"Tahoma,обычный"&amp;6www.expert.by</oddFooter>
  </headerFooter>
  <colBreaks count="1" manualBreakCount="1">
    <brk id="18" min="1" max="44" man="1"/>
  </colBreaks>
  <legacyDrawing r:id="rId2"/>
</worksheet>
</file>

<file path=xl/worksheets/sheet9.xml><?xml version="1.0" encoding="utf-8"?>
<worksheet xmlns="http://schemas.openxmlformats.org/spreadsheetml/2006/main" xmlns:r="http://schemas.openxmlformats.org/officeDocument/2006/relationships">
  <sheetPr>
    <tabColor theme="6" tint="-0.4999699890613556"/>
  </sheetPr>
  <dimension ref="B1:AW34"/>
  <sheetViews>
    <sheetView zoomScalePageLayoutView="0" workbookViewId="0" topLeftCell="A1">
      <selection activeCell="A1" sqref="A1"/>
    </sheetView>
  </sheetViews>
  <sheetFormatPr defaultColWidth="2.75390625" defaultRowHeight="12" customHeight="1"/>
  <cols>
    <col min="1" max="1" width="2.75390625" style="1" customWidth="1"/>
    <col min="2" max="2" width="3.25390625" style="1" customWidth="1"/>
    <col min="3" max="3" width="6.625" style="5" customWidth="1"/>
    <col min="4" max="4" width="32.125" style="22" customWidth="1"/>
    <col min="5" max="5" width="10.625" style="22" customWidth="1"/>
    <col min="6" max="6" width="10.75390625" style="22" bestFit="1" customWidth="1"/>
    <col min="7" max="7" width="9.625" style="1" bestFit="1" customWidth="1"/>
    <col min="8" max="8" width="10.75390625" style="22" bestFit="1" customWidth="1"/>
    <col min="9" max="9" width="9.625" style="1" bestFit="1" customWidth="1"/>
    <col min="10" max="10" width="10.75390625" style="1" bestFit="1" customWidth="1"/>
    <col min="11" max="11" width="9.625" style="1" bestFit="1" customWidth="1"/>
    <col min="12" max="12" width="10.75390625" style="1" bestFit="1" customWidth="1"/>
    <col min="13" max="13" width="9.625" style="1" bestFit="1" customWidth="1"/>
    <col min="14" max="14" width="10.75390625" style="1" bestFit="1" customWidth="1"/>
    <col min="15" max="15" width="9.625" style="1" bestFit="1" customWidth="1"/>
    <col min="16" max="16" width="10.75390625" style="1" bestFit="1" customWidth="1"/>
    <col min="17" max="17" width="9.625" style="1" bestFit="1" customWidth="1"/>
    <col min="18" max="18" width="3.00390625" style="1" customWidth="1"/>
    <col min="19" max="19" width="2.75390625" style="1" customWidth="1"/>
    <col min="20" max="20" width="108.375" style="97" bestFit="1" customWidth="1"/>
    <col min="21" max="21" width="8.375" style="1" bestFit="1" customWidth="1"/>
    <col min="22" max="22" width="6.625" style="1" bestFit="1" customWidth="1"/>
    <col min="23" max="23" width="8.375" style="1" bestFit="1" customWidth="1"/>
    <col min="24" max="24" width="6.625" style="1" bestFit="1" customWidth="1"/>
    <col min="25" max="25" width="7.625" style="1" bestFit="1" customWidth="1"/>
    <col min="26" max="26" width="6.625" style="1" bestFit="1" customWidth="1"/>
    <col min="27" max="27" width="7.625" style="1" bestFit="1" customWidth="1"/>
    <col min="28" max="28" width="6.625" style="1" bestFit="1" customWidth="1"/>
    <col min="29" max="29" width="8.375" style="1" bestFit="1" customWidth="1"/>
    <col min="30" max="30" width="6.625" style="1" bestFit="1" customWidth="1"/>
    <col min="31" max="31" width="8.375" style="1" bestFit="1" customWidth="1"/>
    <col min="32" max="36" width="5.75390625" style="1" bestFit="1" customWidth="1"/>
    <col min="37" max="16384" width="2.75390625" style="1" customWidth="1"/>
  </cols>
  <sheetData>
    <row r="1" spans="2:21" ht="15" customHeight="1" thickBot="1">
      <c r="B1" s="38" t="s">
        <v>565</v>
      </c>
      <c r="C1" s="38"/>
      <c r="D1" s="38"/>
      <c r="E1" s="38"/>
      <c r="F1" s="38"/>
      <c r="G1" s="38"/>
      <c r="H1" s="38"/>
      <c r="I1" s="38"/>
      <c r="J1" s="38"/>
      <c r="K1" s="38"/>
      <c r="L1" s="38"/>
      <c r="M1" s="38"/>
      <c r="N1" s="38"/>
      <c r="O1" s="38"/>
      <c r="P1" s="38"/>
      <c r="Q1" s="38"/>
      <c r="R1" s="8"/>
      <c r="S1" s="9"/>
      <c r="U1" s="9"/>
    </row>
    <row r="2" spans="2:49" ht="12.75">
      <c r="B2" s="104"/>
      <c r="C2" s="105"/>
      <c r="D2" s="106"/>
      <c r="E2" s="106"/>
      <c r="F2" s="106"/>
      <c r="G2" s="107"/>
      <c r="H2" s="106"/>
      <c r="I2" s="107"/>
      <c r="J2" s="107"/>
      <c r="K2" s="107"/>
      <c r="L2" s="107"/>
      <c r="M2" s="107"/>
      <c r="N2" s="107"/>
      <c r="O2" s="107"/>
      <c r="P2" s="107"/>
      <c r="Q2" s="107"/>
      <c r="R2" s="108"/>
      <c r="Z2" s="3"/>
      <c r="AA2" s="3"/>
      <c r="AB2" s="3"/>
      <c r="AC2" s="3"/>
      <c r="AD2" s="3"/>
      <c r="AE2" s="3"/>
      <c r="AF2" s="3"/>
      <c r="AG2" s="3"/>
      <c r="AH2" s="3"/>
      <c r="AI2" s="3"/>
      <c r="AJ2" s="3"/>
      <c r="AK2" s="3"/>
      <c r="AL2" s="3"/>
      <c r="AM2" s="3"/>
      <c r="AN2" s="3"/>
      <c r="AO2" s="3"/>
      <c r="AP2" s="3"/>
      <c r="AQ2" s="3"/>
      <c r="AR2" s="3"/>
      <c r="AS2" s="3"/>
      <c r="AT2" s="3"/>
      <c r="AU2" s="3"/>
      <c r="AV2" s="3"/>
      <c r="AW2" s="3"/>
    </row>
    <row r="3" spans="2:49" ht="12.75">
      <c r="B3" s="109"/>
      <c r="C3" s="2"/>
      <c r="D3" s="20"/>
      <c r="E3" s="20"/>
      <c r="F3" s="20"/>
      <c r="G3" s="4"/>
      <c r="H3" s="20"/>
      <c r="I3" s="4"/>
      <c r="J3" s="4"/>
      <c r="K3" s="4"/>
      <c r="L3" s="4"/>
      <c r="M3" s="4"/>
      <c r="N3" s="4"/>
      <c r="O3" s="4"/>
      <c r="P3" s="4"/>
      <c r="Q3" s="126" t="s">
        <v>181</v>
      </c>
      <c r="R3" s="110"/>
      <c r="T3" s="36" t="s">
        <v>534</v>
      </c>
      <c r="Z3" s="3"/>
      <c r="AA3" s="3"/>
      <c r="AB3" s="3"/>
      <c r="AC3" s="3"/>
      <c r="AD3" s="3"/>
      <c r="AE3" s="3"/>
      <c r="AF3" s="3"/>
      <c r="AG3" s="3"/>
      <c r="AH3" s="3"/>
      <c r="AI3" s="3"/>
      <c r="AJ3" s="3"/>
      <c r="AK3" s="3"/>
      <c r="AL3" s="3"/>
      <c r="AM3" s="3"/>
      <c r="AN3" s="3"/>
      <c r="AO3" s="3"/>
      <c r="AP3" s="3"/>
      <c r="AQ3" s="3"/>
      <c r="AR3" s="3"/>
      <c r="AS3" s="3"/>
      <c r="AT3" s="3"/>
      <c r="AU3" s="3"/>
      <c r="AV3" s="3"/>
      <c r="AW3" s="3"/>
    </row>
    <row r="4" spans="2:49" ht="18">
      <c r="B4" s="111"/>
      <c r="C4" s="182" t="s">
        <v>180</v>
      </c>
      <c r="D4" s="182"/>
      <c r="E4" s="182"/>
      <c r="F4" s="182"/>
      <c r="G4" s="182"/>
      <c r="H4" s="182"/>
      <c r="I4" s="182"/>
      <c r="J4" s="182"/>
      <c r="K4" s="182"/>
      <c r="L4" s="182"/>
      <c r="M4" s="182"/>
      <c r="N4" s="182"/>
      <c r="O4" s="182"/>
      <c r="P4" s="182"/>
      <c r="Q4" s="182"/>
      <c r="R4" s="112"/>
      <c r="Z4" s="3"/>
      <c r="AA4" s="3"/>
      <c r="AB4" s="3"/>
      <c r="AC4" s="3"/>
      <c r="AD4" s="3"/>
      <c r="AE4" s="3"/>
      <c r="AF4" s="3"/>
      <c r="AG4" s="3"/>
      <c r="AH4" s="3"/>
      <c r="AI4" s="3"/>
      <c r="AJ4" s="3"/>
      <c r="AK4" s="3"/>
      <c r="AL4" s="3"/>
      <c r="AM4" s="3"/>
      <c r="AN4" s="3"/>
      <c r="AO4" s="3"/>
      <c r="AP4" s="3"/>
      <c r="AQ4" s="3"/>
      <c r="AR4" s="3"/>
      <c r="AS4" s="3"/>
      <c r="AT4" s="3"/>
      <c r="AU4" s="3"/>
      <c r="AV4" s="3"/>
      <c r="AW4" s="3"/>
    </row>
    <row r="5" spans="2:49" ht="18" customHeight="1">
      <c r="B5" s="111"/>
      <c r="C5" s="141"/>
      <c r="D5" s="141"/>
      <c r="E5" s="141"/>
      <c r="F5" s="141"/>
      <c r="G5" s="141"/>
      <c r="H5" s="141"/>
      <c r="I5" s="141"/>
      <c r="J5" s="141"/>
      <c r="K5" s="141"/>
      <c r="L5" s="141"/>
      <c r="M5" s="141"/>
      <c r="N5" s="141"/>
      <c r="O5" s="141"/>
      <c r="P5" s="235" t="s">
        <v>707</v>
      </c>
      <c r="Q5" s="235"/>
      <c r="R5" s="112"/>
      <c r="T5" s="36" t="s">
        <v>515</v>
      </c>
      <c r="Z5" s="3"/>
      <c r="AA5" s="3"/>
      <c r="AB5" s="3"/>
      <c r="AC5" s="3"/>
      <c r="AD5" s="3"/>
      <c r="AE5" s="3"/>
      <c r="AF5" s="3"/>
      <c r="AG5" s="3"/>
      <c r="AH5" s="3"/>
      <c r="AI5" s="3"/>
      <c r="AJ5" s="3"/>
      <c r="AK5" s="3"/>
      <c r="AL5" s="3"/>
      <c r="AM5" s="3"/>
      <c r="AN5" s="3"/>
      <c r="AO5" s="3"/>
      <c r="AP5" s="3"/>
      <c r="AQ5" s="3"/>
      <c r="AR5" s="3"/>
      <c r="AS5" s="3"/>
      <c r="AT5" s="3"/>
      <c r="AU5" s="3"/>
      <c r="AV5" s="3"/>
      <c r="AW5" s="3"/>
    </row>
    <row r="6" spans="2:49" ht="37.5" customHeight="1">
      <c r="B6" s="114"/>
      <c r="C6" s="229" t="s">
        <v>542</v>
      </c>
      <c r="D6" s="212" t="s">
        <v>538</v>
      </c>
      <c r="E6" s="230" t="s">
        <v>539</v>
      </c>
      <c r="F6" s="232" t="s">
        <v>169</v>
      </c>
      <c r="G6" s="233"/>
      <c r="H6" s="232" t="s">
        <v>162</v>
      </c>
      <c r="I6" s="233"/>
      <c r="J6" s="222" t="s">
        <v>163</v>
      </c>
      <c r="K6" s="234"/>
      <c r="L6" s="234"/>
      <c r="M6" s="234"/>
      <c r="N6" s="234"/>
      <c r="O6" s="234"/>
      <c r="P6" s="234"/>
      <c r="Q6" s="223"/>
      <c r="R6" s="112"/>
      <c r="T6" s="36" t="s">
        <v>516</v>
      </c>
      <c r="Z6" s="3"/>
      <c r="AA6" s="3"/>
      <c r="AB6" s="3"/>
      <c r="AC6" s="3"/>
      <c r="AD6" s="3"/>
      <c r="AE6" s="3"/>
      <c r="AF6" s="3"/>
      <c r="AG6" s="3"/>
      <c r="AH6" s="3"/>
      <c r="AI6" s="3"/>
      <c r="AJ6" s="3"/>
      <c r="AK6" s="3"/>
      <c r="AL6" s="3"/>
      <c r="AM6" s="3"/>
      <c r="AN6" s="3"/>
      <c r="AO6" s="3"/>
      <c r="AP6" s="3"/>
      <c r="AQ6" s="3"/>
      <c r="AR6" s="3"/>
      <c r="AS6" s="3"/>
      <c r="AT6" s="3"/>
      <c r="AU6" s="3"/>
      <c r="AV6" s="3"/>
      <c r="AW6" s="3"/>
    </row>
    <row r="7" spans="2:49" ht="21.75" customHeight="1">
      <c r="B7" s="114"/>
      <c r="C7" s="229"/>
      <c r="D7" s="226"/>
      <c r="E7" s="231"/>
      <c r="F7" s="224" t="s">
        <v>599</v>
      </c>
      <c r="G7" s="224" t="s">
        <v>600</v>
      </c>
      <c r="H7" s="224" t="s">
        <v>599</v>
      </c>
      <c r="I7" s="224" t="s">
        <v>600</v>
      </c>
      <c r="J7" s="232" t="s">
        <v>164</v>
      </c>
      <c r="K7" s="233"/>
      <c r="L7" s="232" t="s">
        <v>176</v>
      </c>
      <c r="M7" s="233" t="s">
        <v>656</v>
      </c>
      <c r="N7" s="222" t="s">
        <v>657</v>
      </c>
      <c r="O7" s="223"/>
      <c r="P7" s="222" t="s">
        <v>658</v>
      </c>
      <c r="Q7" s="223"/>
      <c r="R7" s="112"/>
      <c r="T7" s="36" t="s">
        <v>517</v>
      </c>
      <c r="Z7" s="3"/>
      <c r="AA7" s="3"/>
      <c r="AB7" s="3"/>
      <c r="AC7" s="3"/>
      <c r="AD7" s="3"/>
      <c r="AE7" s="3"/>
      <c r="AF7" s="3"/>
      <c r="AG7" s="3"/>
      <c r="AH7" s="3"/>
      <c r="AI7" s="3"/>
      <c r="AJ7" s="3"/>
      <c r="AK7" s="3"/>
      <c r="AL7" s="3"/>
      <c r="AM7" s="3"/>
      <c r="AN7" s="3"/>
      <c r="AO7" s="3"/>
      <c r="AP7" s="3"/>
      <c r="AQ7" s="3"/>
      <c r="AR7" s="3"/>
      <c r="AS7" s="3"/>
      <c r="AT7" s="3"/>
      <c r="AU7" s="3"/>
      <c r="AV7" s="3"/>
      <c r="AW7" s="3"/>
    </row>
    <row r="8" spans="2:49" ht="21.75" customHeight="1">
      <c r="B8" s="114"/>
      <c r="C8" s="95"/>
      <c r="D8" s="213"/>
      <c r="E8" s="96"/>
      <c r="F8" s="225"/>
      <c r="G8" s="225"/>
      <c r="H8" s="225"/>
      <c r="I8" s="225"/>
      <c r="J8" s="137" t="s">
        <v>599</v>
      </c>
      <c r="K8" s="137" t="s">
        <v>600</v>
      </c>
      <c r="L8" s="137" t="s">
        <v>599</v>
      </c>
      <c r="M8" s="137" t="s">
        <v>600</v>
      </c>
      <c r="N8" s="137" t="s">
        <v>599</v>
      </c>
      <c r="O8" s="137" t="s">
        <v>600</v>
      </c>
      <c r="P8" s="137" t="s">
        <v>599</v>
      </c>
      <c r="Q8" s="137" t="s">
        <v>600</v>
      </c>
      <c r="R8" s="112"/>
      <c r="T8" s="36" t="s">
        <v>519</v>
      </c>
      <c r="Z8" s="3"/>
      <c r="AA8" s="3"/>
      <c r="AB8" s="3"/>
      <c r="AC8" s="3"/>
      <c r="AD8" s="3"/>
      <c r="AE8" s="3"/>
      <c r="AF8" s="3"/>
      <c r="AG8" s="3"/>
      <c r="AH8" s="3"/>
      <c r="AI8" s="3"/>
      <c r="AJ8" s="3"/>
      <c r="AK8" s="3"/>
      <c r="AL8" s="3"/>
      <c r="AM8" s="3"/>
      <c r="AN8" s="3"/>
      <c r="AO8" s="3"/>
      <c r="AP8" s="3"/>
      <c r="AQ8" s="3"/>
      <c r="AR8" s="3"/>
      <c r="AS8" s="3"/>
      <c r="AT8" s="3"/>
      <c r="AU8" s="3"/>
      <c r="AV8" s="3"/>
      <c r="AW8" s="3"/>
    </row>
    <row r="9" spans="2:36" s="3" customFormat="1" ht="12.75">
      <c r="B9" s="115"/>
      <c r="C9" s="217" t="s">
        <v>562</v>
      </c>
      <c r="D9" s="29" t="s">
        <v>182</v>
      </c>
      <c r="E9" s="228" t="s">
        <v>541</v>
      </c>
      <c r="F9" s="60">
        <f aca="true" t="shared" si="0" ref="F9:Q9">F10+F13+F16+F17</f>
        <v>1</v>
      </c>
      <c r="G9" s="60">
        <f t="shared" si="0"/>
        <v>1</v>
      </c>
      <c r="H9" s="60">
        <f t="shared" si="0"/>
        <v>1</v>
      </c>
      <c r="I9" s="60">
        <f t="shared" si="0"/>
        <v>1</v>
      </c>
      <c r="J9" s="60">
        <f t="shared" si="0"/>
        <v>1</v>
      </c>
      <c r="K9" s="60">
        <f t="shared" si="0"/>
        <v>0.9999999999999999</v>
      </c>
      <c r="L9" s="60">
        <f t="shared" si="0"/>
        <v>1</v>
      </c>
      <c r="M9" s="60">
        <f t="shared" si="0"/>
        <v>1</v>
      </c>
      <c r="N9" s="60">
        <f t="shared" si="0"/>
        <v>1</v>
      </c>
      <c r="O9" s="60">
        <f t="shared" si="0"/>
        <v>0.9999999999999998</v>
      </c>
      <c r="P9" s="60">
        <f t="shared" si="0"/>
        <v>1</v>
      </c>
      <c r="Q9" s="60">
        <f t="shared" si="0"/>
        <v>1</v>
      </c>
      <c r="R9" s="119"/>
      <c r="T9" s="36" t="s">
        <v>520</v>
      </c>
      <c r="U9" s="160"/>
      <c r="V9" s="160"/>
      <c r="W9" s="160"/>
      <c r="X9" s="160"/>
      <c r="Y9" s="160"/>
      <c r="Z9" s="160"/>
      <c r="AA9" s="160"/>
      <c r="AB9" s="160"/>
      <c r="AC9" s="160"/>
      <c r="AD9" s="160"/>
      <c r="AE9" s="160"/>
      <c r="AF9" s="44"/>
      <c r="AG9" s="44"/>
      <c r="AH9" s="44"/>
      <c r="AI9" s="44"/>
      <c r="AJ9" s="44"/>
    </row>
    <row r="10" spans="2:36" s="7" customFormat="1" ht="12.75">
      <c r="B10" s="115"/>
      <c r="C10" s="217"/>
      <c r="D10" s="48" t="str">
        <f>'Программа производства'!D9</f>
        <v>продукция А</v>
      </c>
      <c r="E10" s="228"/>
      <c r="F10" s="60">
        <f>'Программа производства'!F14/'Программа производства'!$F$13</f>
        <v>0.8746355685131195</v>
      </c>
      <c r="G10" s="60">
        <f>'Программа производства'!G14/'Программа производства'!$G$13</f>
        <v>0.2649064906490649</v>
      </c>
      <c r="H10" s="60">
        <f>'Программа производства'!H14/'Программа производства'!$H$13</f>
        <v>0.8685941183769699</v>
      </c>
      <c r="I10" s="60">
        <f>'Программа производства'!I14/'Программа производства'!$I$13</f>
        <v>0.24274718768502074</v>
      </c>
      <c r="J10" s="60">
        <f>'Программа производства'!J14/'Программа производства'!$J$13</f>
        <v>0.8980582524271845</v>
      </c>
      <c r="K10" s="60">
        <f>'Программа производства'!K14/'Программа производства'!$K$13</f>
        <v>0.3162826031906812</v>
      </c>
      <c r="L10" s="60">
        <f>'Программа производства'!L14/'Программа производства'!$L$13</f>
        <v>0.8899876390605687</v>
      </c>
      <c r="M10" s="60">
        <f>'Программа производства'!M14/'Программа производства'!$M$13</f>
        <v>0.2929313019610963</v>
      </c>
      <c r="N10" s="60">
        <f>'Программа производства'!N14/'Программа производства'!$N$13</f>
        <v>0.8782009192383454</v>
      </c>
      <c r="O10" s="60">
        <f>'Программа производства'!O14/'Программа производства'!$O$13</f>
        <v>0.2643826452599388</v>
      </c>
      <c r="P10" s="60">
        <f>'Программа производства'!P14/'Программа производства'!$P$13</f>
        <v>0.8685941183769699</v>
      </c>
      <c r="Q10" s="60">
        <f>'Программа производства'!Q14/'Программа производства'!$Q$13</f>
        <v>0.24274718768502074</v>
      </c>
      <c r="R10" s="110"/>
      <c r="T10" s="36" t="s">
        <v>518</v>
      </c>
      <c r="U10" s="160"/>
      <c r="V10" s="160"/>
      <c r="W10" s="160"/>
      <c r="X10" s="160"/>
      <c r="Y10" s="160"/>
      <c r="Z10" s="160"/>
      <c r="AA10" s="160"/>
      <c r="AB10" s="160"/>
      <c r="AC10" s="160"/>
      <c r="AD10" s="160"/>
      <c r="AE10" s="160"/>
      <c r="AF10" s="44"/>
      <c r="AG10" s="44"/>
      <c r="AH10" s="44"/>
      <c r="AI10" s="44"/>
      <c r="AJ10" s="44"/>
    </row>
    <row r="11" spans="2:36" s="6" customFormat="1" ht="12.75">
      <c r="B11" s="115"/>
      <c r="C11" s="217"/>
      <c r="D11" s="32" t="str">
        <f>Цены!D10</f>
        <v>внутренний рынок</v>
      </c>
      <c r="E11" s="228"/>
      <c r="F11" s="60">
        <f>'Программа производства'!F15/'Программа производства'!$F$13</f>
        <v>0.7288629737609329</v>
      </c>
      <c r="G11" s="60">
        <f>'Программа производства'!G15/'Программа производства'!$G$13</f>
        <v>0.22002200220022003</v>
      </c>
      <c r="H11" s="60">
        <f>'Программа производства'!H15/'Программа производства'!$H$13</f>
        <v>0.744509244323117</v>
      </c>
      <c r="I11" s="60">
        <f>'Программа производства'!I15/'Программа производства'!$I$13</f>
        <v>0.20722320899940794</v>
      </c>
      <c r="J11" s="60">
        <f>'Программа производства'!J15/'Программа производства'!$J$13</f>
        <v>0.7766990291262136</v>
      </c>
      <c r="K11" s="60">
        <f>'Программа производства'!K15/'Программа производства'!$K$13</f>
        <v>0.27281168228243435</v>
      </c>
      <c r="L11" s="60">
        <f>'Программа производства'!L15/'Программа производства'!$L$13</f>
        <v>0.7663782447466008</v>
      </c>
      <c r="M11" s="60">
        <f>'Программа производства'!M15/'Программа производства'!$M$13</f>
        <v>0.25156131906599305</v>
      </c>
      <c r="N11" s="60">
        <f>'Программа производства'!N15/'Программа производства'!$N$13</f>
        <v>0.7550886408404465</v>
      </c>
      <c r="O11" s="60">
        <f>'Программа производства'!O15/'Программа производства'!$O$13</f>
        <v>0.2263952599388379</v>
      </c>
      <c r="P11" s="60">
        <f>'Программа производства'!P15/'Программа производства'!$P$13</f>
        <v>0.744509244323117</v>
      </c>
      <c r="Q11" s="60">
        <f>'Программа производства'!Q15/'Программа производства'!$Q$13</f>
        <v>0.20722320899940794</v>
      </c>
      <c r="R11" s="110"/>
      <c r="T11" s="36" t="s">
        <v>521</v>
      </c>
      <c r="U11" s="160"/>
      <c r="V11" s="160"/>
      <c r="W11" s="160"/>
      <c r="X11" s="160"/>
      <c r="Y11" s="160"/>
      <c r="Z11" s="160"/>
      <c r="AA11" s="160"/>
      <c r="AB11" s="160"/>
      <c r="AC11" s="160"/>
      <c r="AD11" s="160"/>
      <c r="AE11" s="160"/>
      <c r="AF11" s="44"/>
      <c r="AG11" s="44"/>
      <c r="AH11" s="44"/>
      <c r="AI11" s="44"/>
      <c r="AJ11" s="44"/>
    </row>
    <row r="12" spans="2:36" s="6" customFormat="1" ht="12.75">
      <c r="B12" s="115"/>
      <c r="C12" s="217"/>
      <c r="D12" s="32" t="str">
        <f>Цены!D11</f>
        <v>экспорт</v>
      </c>
      <c r="E12" s="228"/>
      <c r="F12" s="60">
        <f>'Программа производства'!F16/'Программа производства'!$F$13</f>
        <v>0.1457725947521866</v>
      </c>
      <c r="G12" s="60">
        <f>'Программа производства'!G16/'Программа производства'!$G$13</f>
        <v>0.044884488448844885</v>
      </c>
      <c r="H12" s="60">
        <f>'Программа производства'!H16/'Программа производства'!$H$13</f>
        <v>0.12408487405385284</v>
      </c>
      <c r="I12" s="60">
        <f>'Программа производства'!I16/'Программа производства'!$I$13</f>
        <v>0.03552397868561279</v>
      </c>
      <c r="J12" s="60">
        <f>'Программа производства'!J16/'Программа производства'!$J$13</f>
        <v>0.12135922330097088</v>
      </c>
      <c r="K12" s="60">
        <f>'Программа производства'!K16/'Программа производства'!$K$13</f>
        <v>0.043470920908246814</v>
      </c>
      <c r="L12" s="60">
        <f>'Программа производства'!L16/'Программа производства'!$L$13</f>
        <v>0.12360939431396786</v>
      </c>
      <c r="M12" s="60">
        <f>'Программа производства'!M16/'Программа производства'!$M$13</f>
        <v>0.04136998289510323</v>
      </c>
      <c r="N12" s="60">
        <f>'Программа производства'!N16/'Программа производства'!$N$13</f>
        <v>0.12311227839789889</v>
      </c>
      <c r="O12" s="60">
        <f>'Программа производства'!O16/'Программа производства'!$O$13</f>
        <v>0.037987385321100915</v>
      </c>
      <c r="P12" s="60">
        <f>'Программа производства'!P16/'Программа производства'!$P$13</f>
        <v>0.12408487405385284</v>
      </c>
      <c r="Q12" s="60">
        <f>'Программа производства'!Q16/'Программа производства'!$Q$13</f>
        <v>0.03552397868561279</v>
      </c>
      <c r="R12" s="110"/>
      <c r="T12" s="36" t="s">
        <v>522</v>
      </c>
      <c r="U12" s="160"/>
      <c r="V12" s="160"/>
      <c r="W12" s="160"/>
      <c r="X12" s="160"/>
      <c r="Y12" s="160"/>
      <c r="Z12" s="160"/>
      <c r="AA12" s="160"/>
      <c r="AB12" s="160"/>
      <c r="AC12" s="160"/>
      <c r="AD12" s="160"/>
      <c r="AE12" s="160"/>
      <c r="AF12" s="44"/>
      <c r="AG12" s="44"/>
      <c r="AH12" s="44"/>
      <c r="AI12" s="44"/>
      <c r="AJ12" s="44"/>
    </row>
    <row r="13" spans="2:36" s="7" customFormat="1" ht="12.75">
      <c r="B13" s="115"/>
      <c r="C13" s="217"/>
      <c r="D13" s="48" t="str">
        <f>'Программа производства'!D10</f>
        <v>продукция Б</v>
      </c>
      <c r="E13" s="228"/>
      <c r="F13" s="60">
        <f>'Программа производства'!F17/'Программа производства'!$F$13</f>
        <v>0.07142857142857142</v>
      </c>
      <c r="G13" s="60">
        <f>'Программа производства'!G17/'Программа производства'!$G$13</f>
        <v>0.48624862486248627</v>
      </c>
      <c r="H13" s="60">
        <f>'Программа производства'!H17/'Программа производства'!$H$13</f>
        <v>0.07383050006204243</v>
      </c>
      <c r="I13" s="60">
        <f>'Программа производства'!I17/'Программа производства'!$I$13</f>
        <v>0.5049009933557003</v>
      </c>
      <c r="J13" s="60">
        <f>'Программа производства'!J17/'Программа производства'!$J$13</f>
        <v>0.055825242718446605</v>
      </c>
      <c r="K13" s="60">
        <f>'Программа производства'!K17/'Программа производства'!$K$13</f>
        <v>0.428800540221153</v>
      </c>
      <c r="L13" s="60">
        <f>'Программа производства'!L17/'Программа производства'!$L$13</f>
        <v>0.06081582200247219</v>
      </c>
      <c r="M13" s="60">
        <f>'Программа производства'!M17/'Программа производства'!$M$13</f>
        <v>0.4532399856796213</v>
      </c>
      <c r="N13" s="60">
        <f>'Программа производства'!N17/'Программа производства'!$N$13</f>
        <v>0.06762967826657912</v>
      </c>
      <c r="O13" s="60">
        <f>'Программа производства'!O17/'Программа производства'!$O$13</f>
        <v>0.4774464831804281</v>
      </c>
      <c r="P13" s="60">
        <f>'Программа производства'!P17/'Программа производства'!$P$13</f>
        <v>0.07383050006204243</v>
      </c>
      <c r="Q13" s="60">
        <f>'Программа производства'!Q17/'Программа производства'!$Q$13</f>
        <v>0.5049009933557003</v>
      </c>
      <c r="R13" s="110"/>
      <c r="T13" s="36" t="s">
        <v>523</v>
      </c>
      <c r="U13" s="160"/>
      <c r="V13" s="160"/>
      <c r="W13" s="160"/>
      <c r="X13" s="160"/>
      <c r="Y13" s="160"/>
      <c r="Z13" s="160"/>
      <c r="AA13" s="160"/>
      <c r="AB13" s="160"/>
      <c r="AC13" s="160"/>
      <c r="AD13" s="160"/>
      <c r="AE13" s="160"/>
      <c r="AF13" s="44"/>
      <c r="AG13" s="44"/>
      <c r="AH13" s="44"/>
      <c r="AI13" s="44"/>
      <c r="AJ13" s="44"/>
    </row>
    <row r="14" spans="2:36" s="6" customFormat="1" ht="12.75">
      <c r="B14" s="115"/>
      <c r="C14" s="217"/>
      <c r="D14" s="32" t="str">
        <f>Цены!D13</f>
        <v>внутренний рынок</v>
      </c>
      <c r="E14" s="228"/>
      <c r="F14" s="60">
        <f>'Программа производства'!F18/'Программа производства'!$F$13</f>
        <v>0.05830903790087463</v>
      </c>
      <c r="G14" s="60">
        <f>'Программа производства'!G18/'Программа производства'!$G$13</f>
        <v>0.3872387238723872</v>
      </c>
      <c r="H14" s="60">
        <f>'Программа производства'!H18/'Программа производства'!$H$13</f>
        <v>0.06204243702692642</v>
      </c>
      <c r="I14" s="60">
        <f>'Программа производства'!I18/'Программа производства'!$I$13</f>
        <v>0.411157160713111</v>
      </c>
      <c r="J14" s="60">
        <f>'Программа производства'!J18/'Программа производства'!$J$13</f>
        <v>0.04854368932038835</v>
      </c>
      <c r="K14" s="60">
        <f>'Программа производства'!K18/'Программа производства'!$K$13</f>
        <v>0.3629610871950705</v>
      </c>
      <c r="L14" s="60">
        <f>'Программа производства'!L18/'Программа производства'!$L$13</f>
        <v>0.0519159456118665</v>
      </c>
      <c r="M14" s="60">
        <f>'Программа производства'!M18/'Программа производства'!$M$13</f>
        <v>0.3759099407295437</v>
      </c>
      <c r="N14" s="60">
        <f>'Программа производства'!N18/'Программа производства'!$N$13</f>
        <v>0.05745239658568615</v>
      </c>
      <c r="O14" s="60">
        <f>'Программа производства'!O18/'Программа производства'!$O$13</f>
        <v>0.39301414373088683</v>
      </c>
      <c r="P14" s="60">
        <f>'Программа производства'!P18/'Программа производства'!$P$13</f>
        <v>0.06204243702692642</v>
      </c>
      <c r="Q14" s="60">
        <f>'Программа производства'!Q18/'Программа производства'!$Q$13</f>
        <v>0.411157160713111</v>
      </c>
      <c r="R14" s="110"/>
      <c r="T14" s="36" t="s">
        <v>524</v>
      </c>
      <c r="U14" s="160"/>
      <c r="V14" s="160"/>
      <c r="W14" s="160"/>
      <c r="X14" s="160"/>
      <c r="Y14" s="160"/>
      <c r="Z14" s="160"/>
      <c r="AA14" s="160"/>
      <c r="AB14" s="160"/>
      <c r="AC14" s="160"/>
      <c r="AD14" s="160"/>
      <c r="AE14" s="160"/>
      <c r="AF14" s="44"/>
      <c r="AG14" s="44"/>
      <c r="AH14" s="44"/>
      <c r="AI14" s="44"/>
      <c r="AJ14" s="44"/>
    </row>
    <row r="15" spans="2:36" s="6" customFormat="1" ht="12.75">
      <c r="B15" s="115"/>
      <c r="C15" s="217"/>
      <c r="D15" s="32" t="str">
        <f>Цены!D14</f>
        <v>экспорт</v>
      </c>
      <c r="E15" s="228"/>
      <c r="F15" s="60">
        <f>'Программа производства'!F19/'Программа производства'!$F$13</f>
        <v>0.013119533527696793</v>
      </c>
      <c r="G15" s="60">
        <f>'Программа производства'!G19/'Программа производства'!$G$13</f>
        <v>0.09900990099009901</v>
      </c>
      <c r="H15" s="60">
        <f>'Программа производства'!H19/'Программа производства'!$H$13</f>
        <v>0.01178806303511602</v>
      </c>
      <c r="I15" s="60">
        <f>'Программа производства'!I19/'Программа производства'!$I$13</f>
        <v>0.09374383264258931</v>
      </c>
      <c r="J15" s="60">
        <f>'Программа производства'!J19/'Программа производства'!$J$13</f>
        <v>0.007281553398058253</v>
      </c>
      <c r="K15" s="60">
        <f>'Программа производства'!K19/'Программа производства'!$K$13</f>
        <v>0.06583945302608255</v>
      </c>
      <c r="L15" s="60">
        <f>'Программа производства'!L19/'Программа производства'!$L$13</f>
        <v>0.008899876390605686</v>
      </c>
      <c r="M15" s="60">
        <f>'Программа производства'!M19/'Программа производства'!$M$13</f>
        <v>0.07733004495007757</v>
      </c>
      <c r="N15" s="60">
        <f>'Программа производства'!N19/'Программа производства'!$N$13</f>
        <v>0.010177281680892974</v>
      </c>
      <c r="O15" s="60">
        <f>'Программа производства'!O19/'Программа производства'!$O$13</f>
        <v>0.08443233944954127</v>
      </c>
      <c r="P15" s="60">
        <f>'Программа производства'!P19/'Программа производства'!$P$13</f>
        <v>0.01178806303511602</v>
      </c>
      <c r="Q15" s="60">
        <f>'Программа производства'!Q19/'Программа производства'!$Q$13</f>
        <v>0.09374383264258931</v>
      </c>
      <c r="R15" s="110"/>
      <c r="T15" s="36" t="s">
        <v>525</v>
      </c>
      <c r="U15" s="160"/>
      <c r="V15" s="160"/>
      <c r="W15" s="160"/>
      <c r="X15" s="160"/>
      <c r="Y15" s="160"/>
      <c r="Z15" s="160"/>
      <c r="AA15" s="160"/>
      <c r="AB15" s="160"/>
      <c r="AC15" s="160"/>
      <c r="AD15" s="160"/>
      <c r="AE15" s="160"/>
      <c r="AF15" s="44"/>
      <c r="AG15" s="44"/>
      <c r="AH15" s="44"/>
      <c r="AI15" s="44"/>
      <c r="AJ15" s="44"/>
    </row>
    <row r="16" spans="2:36" s="19" customFormat="1" ht="12.75">
      <c r="B16" s="116"/>
      <c r="C16" s="217"/>
      <c r="D16" s="29" t="s">
        <v>595</v>
      </c>
      <c r="E16" s="228"/>
      <c r="F16" s="60">
        <f>'Программа производства'!F20/'Программа производства'!$F$13</f>
        <v>0</v>
      </c>
      <c r="G16" s="60">
        <f>'Программа производства'!G20/'Программа производства'!$G$13</f>
        <v>0</v>
      </c>
      <c r="H16" s="60">
        <f>'Программа производства'!H20/'Программа производства'!$H$13</f>
        <v>0</v>
      </c>
      <c r="I16" s="60">
        <f>'Программа производства'!I20/'Программа производства'!$I$13</f>
        <v>0</v>
      </c>
      <c r="J16" s="60">
        <f>'Программа производства'!J20/'Программа производства'!$J$13</f>
        <v>0</v>
      </c>
      <c r="K16" s="60">
        <f>'Программа производства'!K20/'Программа производства'!$K$13</f>
        <v>0</v>
      </c>
      <c r="L16" s="60">
        <f>'Программа производства'!L20/'Программа производства'!$L$13</f>
        <v>0</v>
      </c>
      <c r="M16" s="60">
        <f>'Программа производства'!M20/'Программа производства'!$M$13</f>
        <v>0</v>
      </c>
      <c r="N16" s="60">
        <f>'Программа производства'!N20/'Программа производства'!$N$13</f>
        <v>0</v>
      </c>
      <c r="O16" s="60">
        <f>'Программа производства'!O20/'Программа производства'!$O$13</f>
        <v>0</v>
      </c>
      <c r="P16" s="60">
        <f>'Программа производства'!P20/'Программа производства'!$P$13</f>
        <v>0</v>
      </c>
      <c r="Q16" s="60">
        <f>'Программа производства'!Q20/'Программа производства'!$Q$13</f>
        <v>0</v>
      </c>
      <c r="R16" s="117"/>
      <c r="T16" s="36" t="s">
        <v>526</v>
      </c>
      <c r="U16" s="160"/>
      <c r="V16" s="160"/>
      <c r="W16" s="160"/>
      <c r="X16" s="160"/>
      <c r="Y16" s="160"/>
      <c r="Z16" s="160"/>
      <c r="AA16" s="160"/>
      <c r="AB16" s="160"/>
      <c r="AC16" s="160"/>
      <c r="AD16" s="160"/>
      <c r="AE16" s="160"/>
      <c r="AF16" s="44"/>
      <c r="AG16" s="44"/>
      <c r="AH16" s="44"/>
      <c r="AI16" s="44"/>
      <c r="AJ16" s="44"/>
    </row>
    <row r="17" spans="2:36" s="7" customFormat="1" ht="12.75">
      <c r="B17" s="115"/>
      <c r="C17" s="217"/>
      <c r="D17" s="48" t="str">
        <f>'Программа производства'!D12</f>
        <v>продукция n</v>
      </c>
      <c r="E17" s="228"/>
      <c r="F17" s="60">
        <f>'Программа производства'!F21/'Программа производства'!$F$13</f>
        <v>0.05393586005830904</v>
      </c>
      <c r="G17" s="60">
        <f>'Программа производства'!G21/'Программа производства'!$G$13</f>
        <v>0.24884488448844885</v>
      </c>
      <c r="H17" s="60">
        <f>'Программа производства'!H21/'Программа производства'!$H$13</f>
        <v>0.057575381560987716</v>
      </c>
      <c r="I17" s="60">
        <f>'Программа производства'!I21/'Программа производства'!$I$13</f>
        <v>0.25235181895927905</v>
      </c>
      <c r="J17" s="60">
        <f>'Программа производства'!J21/'Программа производства'!$J$13</f>
        <v>0.04611650485436893</v>
      </c>
      <c r="K17" s="60">
        <f>'Программа производства'!K21/'Программа производства'!$K$13</f>
        <v>0.25491685658816576</v>
      </c>
      <c r="L17" s="60">
        <f>'Программа производства'!L21/'Программа производства'!$L$13</f>
        <v>0.04919653893695921</v>
      </c>
      <c r="M17" s="60">
        <f>'Программа производства'!M21/'Программа производства'!$M$13</f>
        <v>0.2538287123592824</v>
      </c>
      <c r="N17" s="60">
        <f>'Программа производства'!N21/'Программа производства'!$N$13</f>
        <v>0.05416940249507551</v>
      </c>
      <c r="O17" s="60">
        <f>'Программа производства'!O21/'Программа производства'!$O$13</f>
        <v>0.258170871559633</v>
      </c>
      <c r="P17" s="60">
        <f>'Программа производства'!P21/'Программа производства'!$P$13</f>
        <v>0.057575381560987716</v>
      </c>
      <c r="Q17" s="60">
        <f>'Программа производства'!Q21/'Программа производства'!$Q$13</f>
        <v>0.25235181895927905</v>
      </c>
      <c r="R17" s="110"/>
      <c r="T17" s="36" t="s">
        <v>527</v>
      </c>
      <c r="U17" s="160"/>
      <c r="V17" s="160"/>
      <c r="W17" s="160"/>
      <c r="X17" s="160"/>
      <c r="Y17" s="160"/>
      <c r="Z17" s="160"/>
      <c r="AA17" s="160"/>
      <c r="AB17" s="160"/>
      <c r="AC17" s="160"/>
      <c r="AD17" s="160"/>
      <c r="AE17" s="160"/>
      <c r="AF17" s="44"/>
      <c r="AG17" s="44"/>
      <c r="AH17" s="44"/>
      <c r="AI17" s="44"/>
      <c r="AJ17" s="44"/>
    </row>
    <row r="18" spans="2:36" s="6" customFormat="1" ht="25.5">
      <c r="B18" s="115"/>
      <c r="C18" s="217"/>
      <c r="D18" s="32" t="str">
        <f>Цены!D17</f>
        <v>внутренний рынок</v>
      </c>
      <c r="E18" s="228"/>
      <c r="F18" s="60">
        <f>'Программа производства'!F22/'Программа производства'!$F$13</f>
        <v>0.043731778425655975</v>
      </c>
      <c r="G18" s="60">
        <f>'Программа производства'!G22/'Программа производства'!$G$13</f>
        <v>0.19801980198019803</v>
      </c>
      <c r="H18" s="60">
        <f>'Программа производства'!H22/'Программа производства'!$H$13</f>
        <v>0.04218885717830997</v>
      </c>
      <c r="I18" s="60">
        <f>'Программа производства'!I22/'Программа производства'!$I$13</f>
        <v>0.1789355963423459</v>
      </c>
      <c r="J18" s="60">
        <f>'Программа производства'!J22/'Программа производства'!$J$13</f>
        <v>0.03398058252427184</v>
      </c>
      <c r="K18" s="60">
        <f>'Программа производства'!K22/'Программа производства'!$K$13</f>
        <v>0.1831687347007681</v>
      </c>
      <c r="L18" s="60">
        <f>'Программа производства'!L22/'Программа производства'!$L$13</f>
        <v>0.03609394313967861</v>
      </c>
      <c r="M18" s="60">
        <f>'Программа производства'!M22/'Программа производства'!$M$13</f>
        <v>0.18003898325311268</v>
      </c>
      <c r="N18" s="60">
        <f>'Программа производства'!N22/'Программа производства'!$N$13</f>
        <v>0.040709126723571895</v>
      </c>
      <c r="O18" s="60">
        <f>'Программа производства'!O22/'Программа производства'!$O$13</f>
        <v>0.18960244648318042</v>
      </c>
      <c r="P18" s="60">
        <f>'Программа производства'!P22/'Программа производства'!$P$13</f>
        <v>0.04218885717830997</v>
      </c>
      <c r="Q18" s="60">
        <f>'Программа производства'!Q22/'Программа производства'!$Q$13</f>
        <v>0.1789355963423459</v>
      </c>
      <c r="R18" s="110"/>
      <c r="T18" s="166" t="s">
        <v>528</v>
      </c>
      <c r="U18" s="160"/>
      <c r="V18" s="160"/>
      <c r="W18" s="160"/>
      <c r="X18" s="160"/>
      <c r="Y18" s="160"/>
      <c r="Z18" s="160"/>
      <c r="AA18" s="160"/>
      <c r="AB18" s="160"/>
      <c r="AC18" s="160"/>
      <c r="AD18" s="160"/>
      <c r="AE18" s="160"/>
      <c r="AF18" s="44"/>
      <c r="AG18" s="44"/>
      <c r="AH18" s="44"/>
      <c r="AI18" s="44"/>
      <c r="AJ18" s="44"/>
    </row>
    <row r="19" spans="2:36" s="6" customFormat="1" ht="12.75">
      <c r="B19" s="115"/>
      <c r="C19" s="217"/>
      <c r="D19" s="32" t="str">
        <f>Цены!D18</f>
        <v>экспорт</v>
      </c>
      <c r="E19" s="228"/>
      <c r="F19" s="60">
        <f>'Программа производства'!F23/'Программа производства'!$F$13</f>
        <v>0.01020408163265306</v>
      </c>
      <c r="G19" s="60">
        <f>'Программа производства'!G23/'Программа производства'!$G$13</f>
        <v>0.050825082508250824</v>
      </c>
      <c r="H19" s="60">
        <f>'Программа производства'!H23/'Программа производства'!$H$13</f>
        <v>0.015386524382677751</v>
      </c>
      <c r="I19" s="60">
        <f>'Программа производства'!I23/'Программа производства'!$I$13</f>
        <v>0.07341622261693309</v>
      </c>
      <c r="J19" s="60">
        <f>'Программа производства'!J23/'Программа производства'!$J$13</f>
        <v>0.012135922330097087</v>
      </c>
      <c r="K19" s="60">
        <f>'Программа производства'!K23/'Программа производства'!$K$13</f>
        <v>0.07174812188739765</v>
      </c>
      <c r="L19" s="60">
        <f>'Программа производства'!L23/'Программа производства'!$L$13</f>
        <v>0.013102595797280594</v>
      </c>
      <c r="M19" s="60">
        <f>'Программа производства'!M23/'Программа производства'!$M$13</f>
        <v>0.0737897291061697</v>
      </c>
      <c r="N19" s="60">
        <f>'Программа производства'!N23/'Программа производства'!$N$13</f>
        <v>0.013460275771503612</v>
      </c>
      <c r="O19" s="60">
        <f>'Программа производства'!O23/'Программа производства'!$O$13</f>
        <v>0.0685684250764526</v>
      </c>
      <c r="P19" s="60">
        <f>'Программа производства'!P23/'Программа производства'!$P$13</f>
        <v>0.015386524382677751</v>
      </c>
      <c r="Q19" s="60">
        <f>'Программа производства'!Q23/'Программа производства'!$Q$13</f>
        <v>0.07341622261693309</v>
      </c>
      <c r="R19" s="110"/>
      <c r="T19" s="36" t="s">
        <v>529</v>
      </c>
      <c r="U19" s="160"/>
      <c r="V19" s="160"/>
      <c r="W19" s="160"/>
      <c r="X19" s="160"/>
      <c r="Y19" s="160"/>
      <c r="Z19" s="160"/>
      <c r="AA19" s="160"/>
      <c r="AB19" s="160"/>
      <c r="AC19" s="160"/>
      <c r="AD19" s="160"/>
      <c r="AE19" s="160"/>
      <c r="AF19" s="44"/>
      <c r="AG19" s="44"/>
      <c r="AH19" s="44"/>
      <c r="AI19" s="44"/>
      <c r="AJ19" s="44"/>
    </row>
    <row r="20" spans="2:36" s="6" customFormat="1" ht="25.5">
      <c r="B20" s="115"/>
      <c r="C20" s="24" t="s">
        <v>549</v>
      </c>
      <c r="D20" s="30" t="s">
        <v>191</v>
      </c>
      <c r="E20" s="23"/>
      <c r="F20" s="23" t="s">
        <v>564</v>
      </c>
      <c r="G20" s="50">
        <f>'Программа производства'!G13</f>
        <v>2272.5</v>
      </c>
      <c r="H20" s="23" t="s">
        <v>564</v>
      </c>
      <c r="I20" s="50">
        <f>'Программа производства'!I13</f>
        <v>3040.2</v>
      </c>
      <c r="J20" s="23" t="s">
        <v>564</v>
      </c>
      <c r="K20" s="50">
        <f>'Программа производства'!K13</f>
        <v>592.35</v>
      </c>
      <c r="L20" s="23" t="s">
        <v>564</v>
      </c>
      <c r="M20" s="50">
        <f>'Программа производства'!M13</f>
        <v>1256.95</v>
      </c>
      <c r="N20" s="23" t="s">
        <v>564</v>
      </c>
      <c r="O20" s="50">
        <f>'Программа производства'!O13</f>
        <v>2092.8</v>
      </c>
      <c r="P20" s="23" t="s">
        <v>564</v>
      </c>
      <c r="Q20" s="50">
        <f>'Программа производства'!Q13</f>
        <v>3040.2</v>
      </c>
      <c r="R20" s="110"/>
      <c r="T20" s="36" t="s">
        <v>530</v>
      </c>
      <c r="U20" s="160"/>
      <c r="V20" s="160"/>
      <c r="W20" s="160"/>
      <c r="X20" s="160"/>
      <c r="Y20" s="160"/>
      <c r="Z20" s="160"/>
      <c r="AA20" s="160"/>
      <c r="AB20" s="160"/>
      <c r="AC20" s="160"/>
      <c r="AD20" s="160"/>
      <c r="AE20" s="160"/>
      <c r="AF20" s="44"/>
      <c r="AG20" s="44"/>
      <c r="AH20" s="44"/>
      <c r="AI20" s="44"/>
      <c r="AJ20" s="44"/>
    </row>
    <row r="21" spans="2:36" s="6" customFormat="1" ht="12.75">
      <c r="B21" s="115"/>
      <c r="C21" s="24" t="s">
        <v>621</v>
      </c>
      <c r="D21" s="31" t="s">
        <v>57</v>
      </c>
      <c r="E21" s="23"/>
      <c r="F21" s="51" t="s">
        <v>659</v>
      </c>
      <c r="G21" s="51">
        <v>1500</v>
      </c>
      <c r="H21" s="51" t="s">
        <v>659</v>
      </c>
      <c r="I21" s="51">
        <v>2300</v>
      </c>
      <c r="J21" s="51" t="s">
        <v>659</v>
      </c>
      <c r="K21" s="51">
        <v>500</v>
      </c>
      <c r="L21" s="51" t="s">
        <v>659</v>
      </c>
      <c r="M21" s="51">
        <v>1000</v>
      </c>
      <c r="N21" s="51" t="s">
        <v>659</v>
      </c>
      <c r="O21" s="51">
        <v>1500</v>
      </c>
      <c r="P21" s="51" t="s">
        <v>659</v>
      </c>
      <c r="Q21" s="51">
        <v>2500</v>
      </c>
      <c r="R21" s="110"/>
      <c r="T21" s="36" t="s">
        <v>531</v>
      </c>
      <c r="U21" s="160"/>
      <c r="V21" s="160"/>
      <c r="W21" s="160"/>
      <c r="X21" s="160"/>
      <c r="Y21" s="160"/>
      <c r="Z21" s="160"/>
      <c r="AA21" s="160"/>
      <c r="AB21" s="160"/>
      <c r="AC21" s="160"/>
      <c r="AD21" s="160"/>
      <c r="AE21" s="160"/>
      <c r="AF21" s="44"/>
      <c r="AG21" s="44"/>
      <c r="AH21" s="44"/>
      <c r="AI21" s="44"/>
      <c r="AJ21" s="44"/>
    </row>
    <row r="22" spans="2:36" s="6" customFormat="1" ht="12.75">
      <c r="B22" s="115"/>
      <c r="C22" s="24" t="s">
        <v>622</v>
      </c>
      <c r="D22" s="31" t="s">
        <v>58</v>
      </c>
      <c r="E22" s="23"/>
      <c r="F22" s="23" t="s">
        <v>564</v>
      </c>
      <c r="G22" s="50">
        <f>G20-G21</f>
        <v>772.5</v>
      </c>
      <c r="H22" s="23" t="s">
        <v>564</v>
      </c>
      <c r="I22" s="50">
        <f>I20-I21</f>
        <v>740.1999999999998</v>
      </c>
      <c r="J22" s="23" t="s">
        <v>564</v>
      </c>
      <c r="K22" s="50">
        <f>K20-K21</f>
        <v>92.35000000000002</v>
      </c>
      <c r="L22" s="23" t="s">
        <v>564</v>
      </c>
      <c r="M22" s="50">
        <f>M20-M21</f>
        <v>256.95000000000005</v>
      </c>
      <c r="N22" s="23" t="s">
        <v>564</v>
      </c>
      <c r="O22" s="50">
        <f>O20-O21</f>
        <v>592.8000000000002</v>
      </c>
      <c r="P22" s="23" t="s">
        <v>564</v>
      </c>
      <c r="Q22" s="50">
        <f>Q20-Q21</f>
        <v>540.1999999999998</v>
      </c>
      <c r="R22" s="110"/>
      <c r="T22" s="36" t="s">
        <v>532</v>
      </c>
      <c r="U22" s="160"/>
      <c r="V22" s="160"/>
      <c r="W22" s="160"/>
      <c r="X22" s="160"/>
      <c r="Y22" s="160"/>
      <c r="Z22" s="160"/>
      <c r="AA22" s="160"/>
      <c r="AB22" s="160"/>
      <c r="AC22" s="160"/>
      <c r="AD22" s="160"/>
      <c r="AE22" s="160"/>
      <c r="AF22" s="44"/>
      <c r="AG22" s="44"/>
      <c r="AH22" s="44"/>
      <c r="AI22" s="44"/>
      <c r="AJ22" s="44"/>
    </row>
    <row r="23" spans="2:36" s="6" customFormat="1" ht="25.5">
      <c r="B23" s="115"/>
      <c r="C23" s="24" t="s">
        <v>550</v>
      </c>
      <c r="D23" s="30" t="s">
        <v>184</v>
      </c>
      <c r="E23" s="23" t="s">
        <v>541</v>
      </c>
      <c r="F23" s="60">
        <f>F24+F25</f>
        <v>1</v>
      </c>
      <c r="G23" s="60">
        <f aca="true" t="shared" si="1" ref="G23:Q23">G24+G25</f>
        <v>1</v>
      </c>
      <c r="H23" s="60">
        <f t="shared" si="1"/>
        <v>1</v>
      </c>
      <c r="I23" s="60">
        <f t="shared" si="1"/>
        <v>1</v>
      </c>
      <c r="J23" s="60">
        <f t="shared" si="1"/>
        <v>1</v>
      </c>
      <c r="K23" s="60">
        <f t="shared" si="1"/>
        <v>1</v>
      </c>
      <c r="L23" s="60">
        <f t="shared" si="1"/>
        <v>1</v>
      </c>
      <c r="M23" s="60">
        <f t="shared" si="1"/>
        <v>1</v>
      </c>
      <c r="N23" s="60">
        <f t="shared" si="1"/>
        <v>1</v>
      </c>
      <c r="O23" s="60">
        <f t="shared" si="1"/>
        <v>0.9999999999999999</v>
      </c>
      <c r="P23" s="60">
        <f t="shared" si="1"/>
        <v>1</v>
      </c>
      <c r="Q23" s="60">
        <f t="shared" si="1"/>
        <v>1</v>
      </c>
      <c r="R23" s="110"/>
      <c r="T23" s="36" t="s">
        <v>533</v>
      </c>
      <c r="U23" s="160"/>
      <c r="V23" s="160"/>
      <c r="W23" s="160"/>
      <c r="X23" s="160"/>
      <c r="Y23" s="160"/>
      <c r="Z23" s="160"/>
      <c r="AA23" s="160"/>
      <c r="AB23" s="160"/>
      <c r="AC23" s="160"/>
      <c r="AD23" s="160"/>
      <c r="AE23" s="160"/>
      <c r="AF23" s="44"/>
      <c r="AG23" s="44"/>
      <c r="AH23" s="44"/>
      <c r="AI23" s="44"/>
      <c r="AJ23" s="44"/>
    </row>
    <row r="24" spans="2:36" s="6" customFormat="1" ht="12.75">
      <c r="B24" s="115"/>
      <c r="C24" s="24" t="s">
        <v>559</v>
      </c>
      <c r="D24" s="31" t="s">
        <v>185</v>
      </c>
      <c r="E24" s="23" t="s">
        <v>541</v>
      </c>
      <c r="F24" s="60">
        <f>('Программа производства'!F15+'Программа производства'!F18+'Программа производства'!F22)/'Программа производства'!F13</f>
        <v>0.8309037900874635</v>
      </c>
      <c r="G24" s="60">
        <f>('Программа производства'!G15+'Программа производства'!G18+'Программа производства'!G22)/'Программа производства'!G13</f>
        <v>0.8052805280528053</v>
      </c>
      <c r="H24" s="60">
        <f>('Программа производства'!H15+'Программа производства'!H18+'Программа производства'!H22)/'Программа производства'!H13</f>
        <v>0.8487405385283534</v>
      </c>
      <c r="I24" s="60">
        <f>('Программа производства'!I15+'Программа производства'!I18+'Программа производства'!I22)/'Программа производства'!I13</f>
        <v>0.7973159660548649</v>
      </c>
      <c r="J24" s="60">
        <f>('Программа производства'!J15+'Программа производства'!J18+'Программа производства'!J22)/'Программа производства'!J13</f>
        <v>0.8592233009708737</v>
      </c>
      <c r="K24" s="60">
        <f>('Программа производства'!K15+'Программа производства'!K18+'Программа производства'!K22)/'Программа производства'!K13</f>
        <v>0.8189415041782729</v>
      </c>
      <c r="L24" s="60">
        <f>('Программа производства'!L15+'Программа производства'!L18+'Программа производства'!L22)/'Программа производства'!L13</f>
        <v>0.8543881334981459</v>
      </c>
      <c r="M24" s="60">
        <f>('Программа производства'!M15+'Программа производства'!M18+'Программа производства'!M22)/'Программа производства'!M13</f>
        <v>0.8075102430486495</v>
      </c>
      <c r="N24" s="60">
        <f>('Программа производства'!N15+'Программа производства'!N18+'Программа производства'!N22)/'Программа производства'!N13</f>
        <v>0.8532501641497046</v>
      </c>
      <c r="O24" s="60">
        <f>('Программа производства'!O15+'Программа производства'!O18+'Программа производства'!O22)/'Программа производства'!O13</f>
        <v>0.8090118501529051</v>
      </c>
      <c r="P24" s="60">
        <f>('Программа производства'!P15+'Программа производства'!P18+'Программа производства'!P22)/'Программа производства'!P13</f>
        <v>0.8487405385283534</v>
      </c>
      <c r="Q24" s="60">
        <f>('Программа производства'!Q15+'Программа производства'!Q18+'Программа производства'!Q22)/'Программа производства'!Q13</f>
        <v>0.7973159660548649</v>
      </c>
      <c r="R24" s="110"/>
      <c r="T24" s="36"/>
      <c r="U24" s="160"/>
      <c r="V24" s="160"/>
      <c r="W24" s="160"/>
      <c r="X24" s="160"/>
      <c r="Y24" s="160"/>
      <c r="Z24" s="160"/>
      <c r="AA24" s="160"/>
      <c r="AB24" s="160"/>
      <c r="AC24" s="160"/>
      <c r="AD24" s="160"/>
      <c r="AE24" s="160"/>
      <c r="AF24" s="44"/>
      <c r="AG24" s="44"/>
      <c r="AH24" s="44"/>
      <c r="AI24" s="44"/>
      <c r="AJ24" s="44"/>
    </row>
    <row r="25" spans="2:36" s="6" customFormat="1" ht="12.75">
      <c r="B25" s="115"/>
      <c r="C25" s="24" t="s">
        <v>560</v>
      </c>
      <c r="D25" s="31" t="s">
        <v>190</v>
      </c>
      <c r="E25" s="23" t="s">
        <v>541</v>
      </c>
      <c r="F25" s="60">
        <f>('Программа производства'!F16+'Программа производства'!F19+'Программа производства'!F23)/'Программа производства'!F13</f>
        <v>0.16909620991253643</v>
      </c>
      <c r="G25" s="60">
        <f>('Программа производства'!G16+'Программа производства'!G19+'Программа производства'!G23)/'Программа производства'!G13</f>
        <v>0.19471947194719472</v>
      </c>
      <c r="H25" s="60">
        <f>('Программа производства'!H16+'Программа производства'!H19+'Программа производства'!H23)/'Программа производства'!H13</f>
        <v>0.1512594614716466</v>
      </c>
      <c r="I25" s="60">
        <f>('Программа производства'!I16+'Программа производства'!I19+'Программа производства'!I23)/'Программа производства'!I13</f>
        <v>0.2026840339451352</v>
      </c>
      <c r="J25" s="60">
        <f>('Программа производства'!J16+'Программа производства'!J19+'Программа производства'!J23)/'Программа производства'!J13</f>
        <v>0.1407766990291262</v>
      </c>
      <c r="K25" s="60">
        <f>('Программа производства'!K16+'Программа производства'!K19+'Программа производства'!K23)/'Программа производства'!K13</f>
        <v>0.181058495821727</v>
      </c>
      <c r="L25" s="60">
        <f>('Программа производства'!L16+'Программа производства'!L19+'Программа производства'!L23)/'Программа производства'!L13</f>
        <v>0.14561186650185415</v>
      </c>
      <c r="M25" s="60">
        <f>('Программа производства'!M16+'Программа производства'!M19+'Программа производства'!M23)/'Программа производства'!M13</f>
        <v>0.19248975695135048</v>
      </c>
      <c r="N25" s="60">
        <f>('Программа производства'!N16+'Программа производства'!N19+'Программа производства'!N23)/'Программа производства'!N13</f>
        <v>0.14674983585029547</v>
      </c>
      <c r="O25" s="60">
        <f>('Программа производства'!O16+'Программа производства'!O19+'Программа производства'!O23)/'Программа производства'!O13</f>
        <v>0.19098814984709478</v>
      </c>
      <c r="P25" s="60">
        <f>('Программа производства'!P16+'Программа производства'!P19+'Программа производства'!P23)/'Программа производства'!P13</f>
        <v>0.1512594614716466</v>
      </c>
      <c r="Q25" s="60">
        <f>('Программа производства'!Q16+'Программа производства'!Q19+'Программа производства'!Q23)/'Программа производства'!Q13</f>
        <v>0.2026840339451352</v>
      </c>
      <c r="R25" s="110"/>
      <c r="T25" s="36"/>
      <c r="U25" s="160"/>
      <c r="V25" s="160"/>
      <c r="W25" s="160"/>
      <c r="X25" s="160"/>
      <c r="Y25" s="160"/>
      <c r="Z25" s="160"/>
      <c r="AA25" s="160"/>
      <c r="AB25" s="160"/>
      <c r="AC25" s="160"/>
      <c r="AD25" s="160"/>
      <c r="AE25" s="160"/>
      <c r="AF25" s="44"/>
      <c r="AG25" s="44"/>
      <c r="AH25" s="44"/>
      <c r="AI25" s="44"/>
      <c r="AJ25" s="44"/>
    </row>
    <row r="26" spans="2:36" s="6" customFormat="1" ht="12.75">
      <c r="B26" s="115"/>
      <c r="C26" s="24" t="s">
        <v>668</v>
      </c>
      <c r="D26" s="32" t="s">
        <v>186</v>
      </c>
      <c r="E26" s="23" t="s">
        <v>541</v>
      </c>
      <c r="F26" s="28">
        <v>0.05</v>
      </c>
      <c r="G26" s="28">
        <v>0.06</v>
      </c>
      <c r="H26" s="28">
        <v>0.06</v>
      </c>
      <c r="I26" s="28">
        <v>0.07</v>
      </c>
      <c r="J26" s="28">
        <v>0.06</v>
      </c>
      <c r="K26" s="28">
        <v>0.07</v>
      </c>
      <c r="L26" s="28">
        <v>0.06</v>
      </c>
      <c r="M26" s="28">
        <v>0.07</v>
      </c>
      <c r="N26" s="28">
        <v>0.06</v>
      </c>
      <c r="O26" s="28">
        <v>0.07</v>
      </c>
      <c r="P26" s="28">
        <v>0.06</v>
      </c>
      <c r="Q26" s="28">
        <v>0.07</v>
      </c>
      <c r="R26" s="110"/>
      <c r="T26" s="36"/>
      <c r="U26" s="160"/>
      <c r="V26" s="160"/>
      <c r="W26" s="160"/>
      <c r="X26" s="160"/>
      <c r="Y26" s="160"/>
      <c r="Z26" s="160"/>
      <c r="AA26" s="160"/>
      <c r="AB26" s="160"/>
      <c r="AC26" s="160"/>
      <c r="AD26" s="160"/>
      <c r="AE26" s="160"/>
      <c r="AF26" s="44"/>
      <c r="AG26" s="44"/>
      <c r="AH26" s="44"/>
      <c r="AI26" s="44"/>
      <c r="AJ26" s="44"/>
    </row>
    <row r="27" spans="2:36" s="6" customFormat="1" ht="12.75">
      <c r="B27" s="115"/>
      <c r="C27" s="24" t="s">
        <v>669</v>
      </c>
      <c r="D27" s="32" t="s">
        <v>575</v>
      </c>
      <c r="E27" s="23" t="s">
        <v>541</v>
      </c>
      <c r="F27" s="60">
        <f aca="true" t="shared" si="2" ref="F27:Q27">F25-F26</f>
        <v>0.11909620991253643</v>
      </c>
      <c r="G27" s="60">
        <f t="shared" si="2"/>
        <v>0.13471947194719472</v>
      </c>
      <c r="H27" s="60">
        <f t="shared" si="2"/>
        <v>0.0912594614716466</v>
      </c>
      <c r="I27" s="60">
        <f t="shared" si="2"/>
        <v>0.1326840339451352</v>
      </c>
      <c r="J27" s="60">
        <f t="shared" si="2"/>
        <v>0.08077669902912621</v>
      </c>
      <c r="K27" s="60">
        <f t="shared" si="2"/>
        <v>0.111058495821727</v>
      </c>
      <c r="L27" s="60">
        <f t="shared" si="2"/>
        <v>0.08561186650185415</v>
      </c>
      <c r="M27" s="60">
        <f t="shared" si="2"/>
        <v>0.12248975695135048</v>
      </c>
      <c r="N27" s="60">
        <f t="shared" si="2"/>
        <v>0.08674983585029547</v>
      </c>
      <c r="O27" s="60">
        <f t="shared" si="2"/>
        <v>0.12098814984709477</v>
      </c>
      <c r="P27" s="60">
        <f t="shared" si="2"/>
        <v>0.0912594614716466</v>
      </c>
      <c r="Q27" s="60">
        <f t="shared" si="2"/>
        <v>0.1326840339451352</v>
      </c>
      <c r="R27" s="110"/>
      <c r="T27" s="36"/>
      <c r="U27" s="160"/>
      <c r="V27" s="160"/>
      <c r="W27" s="160"/>
      <c r="X27" s="160"/>
      <c r="Y27" s="160"/>
      <c r="Z27" s="160"/>
      <c r="AA27" s="160"/>
      <c r="AB27" s="160"/>
      <c r="AC27" s="160"/>
      <c r="AD27" s="160"/>
      <c r="AE27" s="160"/>
      <c r="AF27" s="44"/>
      <c r="AG27" s="44"/>
      <c r="AH27" s="44"/>
      <c r="AI27" s="44"/>
      <c r="AJ27" s="44"/>
    </row>
    <row r="28" spans="2:20" ht="10.5" customHeight="1" thickBot="1">
      <c r="B28" s="132"/>
      <c r="C28" s="227"/>
      <c r="D28" s="227"/>
      <c r="E28" s="227"/>
      <c r="F28" s="227"/>
      <c r="G28" s="227"/>
      <c r="H28" s="227"/>
      <c r="I28" s="227"/>
      <c r="J28" s="227"/>
      <c r="K28" s="227"/>
      <c r="L28" s="227"/>
      <c r="M28" s="227"/>
      <c r="N28" s="227"/>
      <c r="O28" s="227"/>
      <c r="P28" s="227"/>
      <c r="Q28" s="227"/>
      <c r="R28" s="134"/>
      <c r="T28" s="36"/>
    </row>
    <row r="29" ht="12" customHeight="1">
      <c r="T29" s="36"/>
    </row>
    <row r="30" ht="12" customHeight="1">
      <c r="T30" s="36"/>
    </row>
    <row r="31" ht="12" customHeight="1">
      <c r="T31" s="36"/>
    </row>
    <row r="32" ht="12" customHeight="1">
      <c r="T32" s="36"/>
    </row>
    <row r="33" ht="12" customHeight="1">
      <c r="T33" s="36"/>
    </row>
    <row r="34" ht="12" customHeight="1">
      <c r="T34" s="36"/>
    </row>
  </sheetData>
  <sheetProtection/>
  <mergeCells count="19">
    <mergeCell ref="C9:C19"/>
    <mergeCell ref="E9:E19"/>
    <mergeCell ref="C28:Q28"/>
    <mergeCell ref="P5:Q5"/>
    <mergeCell ref="I7:I8"/>
    <mergeCell ref="J7:K7"/>
    <mergeCell ref="L7:M7"/>
    <mergeCell ref="N7:O7"/>
    <mergeCell ref="P7:Q7"/>
    <mergeCell ref="C4:Q4"/>
    <mergeCell ref="C6:C7"/>
    <mergeCell ref="D6:D8"/>
    <mergeCell ref="E6:E7"/>
    <mergeCell ref="F6:G6"/>
    <mergeCell ref="H6:I6"/>
    <mergeCell ref="J6:Q6"/>
    <mergeCell ref="F7:F8"/>
    <mergeCell ref="G7:G8"/>
    <mergeCell ref="H7:H8"/>
  </mergeCells>
  <hyperlinks>
    <hyperlink ref="T5" location="'Титульный лист'!A1" display="Титульный лист"/>
    <hyperlink ref="T6" location="'сведения о разработчике'!A1" display="Сведения о разработчике бизнес-плана"/>
    <hyperlink ref="T8" location="'Доведенные показатели'!A1" display="Т.1 Доведенные показатели развития коммерческой организации на очередной год"/>
    <hyperlink ref="T7" location="'паспорт организации'!A1" display="Паспорт организации"/>
    <hyperlink ref="T9" location="'Перечень мероприятий'!A1" display="Т.2 Перечень мероприятий, направленных на достижение основных показателей развития коммерческой организации на очередной год"/>
    <hyperlink ref="T10" location="'Показатели развития на год'!A1" display="т.3 Основные показатели развития коммерческой организации на очередной год"/>
    <hyperlink ref="T11" location="Цены!A1" display="т.4 Прогнозируемые цены на продукцию"/>
    <hyperlink ref="T12" location="'Программа производства'!A1" display="т.5 Программа производства продукции"/>
    <hyperlink ref="T13" location="'Программа реализации'!A1" display="т.6 Программа реализации продукции"/>
    <hyperlink ref="T14" location="'Расчет материальных затрат'!A1" display="т.7 Расчет материальных затрат"/>
    <hyperlink ref="T15" location="'Расчет трудовых ресурсов'!A1" display="т.8 Расчет потребности в трудовых ресурсах и расходов на оплату труда работников"/>
    <hyperlink ref="T16" location="амортизация!A1" display="т.9 Расчет амортизационных отчислений"/>
    <hyperlink ref="T17" location="'затраты на реализацию'!A1" display="т.10 Расчет затрат на реализацию продукции"/>
    <hyperlink ref="T18" location="'Расчет прибыли'!A1" display="'Расчет прибыли'!A1"/>
    <hyperlink ref="T19" location="'Расчет потока денежных средств'!A1" display="т.12 Расчет потока денежных средств по организации"/>
    <hyperlink ref="T20" location="'Проектно-балансовая ведомость'!A1" display="т.13 Проектно-балансовая ведомость по организации"/>
    <hyperlink ref="T21" location="'Инвестиции и финансирование'!A1" display="т.14 Инвестиции в основной капитал и источники финансирования"/>
    <hyperlink ref="T22" location="'Перечень инв. проектов'!A1" display="т.15 Перечень инвестиционных проектов и источники их финансирования"/>
    <hyperlink ref="T23" location="'Кредиторская задолженность'!A1" display="т.16 Просроченная кредиторская задолженность, подлежащая реструктуризации в очередном году"/>
    <hyperlink ref="T3" location="РЕКОМЕНДАЦИИ!A1" display="РЕКОМЕНДАЦИИ по разработке бизнес-планов развития коммерческих организаций на год "/>
  </hyperlinks>
  <printOptions/>
  <pageMargins left="0.7" right="0.7" top="0.75" bottom="0.75" header="0.3" footer="0.3"/>
  <pageSetup horizontalDpi="300" verticalDpi="300" orientation="landscape" paperSize="9" scale="74" r:id="rId3"/>
  <headerFooter>
    <oddFooter>&amp;L&amp;"Tahoma,обычный"&amp;6© ИПС ЭКСПЕРТ&amp;C&amp;"Tahoma,обычный"&amp;6(017) 354 78 92, 354 78 76&amp;R&amp;"Tahoma,обычный"&amp;6www.expert.by</oddFooter>
  </headerFooter>
  <colBreaks count="1" manualBreakCount="1">
    <brk id="18" min="1" max="44"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2010-10-14T12:46:22Z</cp:lastPrinted>
  <dcterms:created xsi:type="dcterms:W3CDTF">2003-10-18T11:05:50Z</dcterms:created>
  <dcterms:modified xsi:type="dcterms:W3CDTF">2021-03-17T10:20:42Z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