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 1" sheetId="1" r:id="rId1"/>
    <sheet name="Расчет 2" sheetId="2" r:id="rId2"/>
  </sheets>
  <definedNames>
    <definedName name="_xlnm.Print_Area" localSheetId="0">'Расчет 1'!$C$4:$BT$43</definedName>
    <definedName name="_xlnm.Print_Area" localSheetId="1">'Расчет 2'!$C$4:$BE$41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BX14" authorId="0">
      <text>
        <r>
          <rPr>
            <sz val="8"/>
            <rFont val="Tahoma"/>
            <family val="2"/>
          </rPr>
          <t xml:space="preserve">выберите из раскрывающегося списка количество дней в году, на который приходится дата увольнения работника. </t>
        </r>
      </text>
    </comment>
    <comment ref="BW33" authorId="0">
      <text>
        <r>
          <rPr>
            <sz val="8"/>
            <rFont val="Tahoma"/>
            <family val="2"/>
          </rPr>
          <t>Уменьшают ли
дни прогула продолжительность трудового отпуска</t>
        </r>
      </text>
    </comment>
    <comment ref="BW36" authorId="0">
      <text>
        <r>
          <rPr>
            <sz val="8"/>
            <rFont val="Tahoma"/>
            <family val="2"/>
          </rPr>
          <t>Уменьшают ли
дни прогула продолжительность трудового отпуска</t>
        </r>
      </text>
    </comment>
  </commentList>
</comments>
</file>

<file path=xl/comments2.xml><?xml version="1.0" encoding="utf-8"?>
<comments xmlns="http://schemas.openxmlformats.org/spreadsheetml/2006/main">
  <authors>
    <author>shimanovich</author>
  </authors>
  <commentList>
    <comment ref="BI14" authorId="0">
      <text>
        <r>
          <rPr>
            <sz val="8"/>
            <rFont val="Tahoma"/>
            <family val="2"/>
          </rPr>
          <t xml:space="preserve">выберите из раскрывающегося списка количество дней в году, на который приходится дата увольнения работника. </t>
        </r>
      </text>
    </comment>
    <comment ref="BH31" authorId="0">
      <text>
        <r>
          <rPr>
            <sz val="8"/>
            <rFont val="Tahoma"/>
            <family val="2"/>
          </rPr>
          <t>Уменьшают ли
дни прогула продолжительность трудового отпуска</t>
        </r>
      </text>
    </comment>
    <comment ref="BH34" authorId="0">
      <text>
        <r>
          <rPr>
            <sz val="8"/>
            <rFont val="Tahoma"/>
            <family val="2"/>
          </rPr>
          <t>Уменьшают ли
дни прогула продолжительность трудового отпуска</t>
        </r>
      </text>
    </comment>
  </commentList>
</comments>
</file>

<file path=xl/sharedStrings.xml><?xml version="1.0" encoding="utf-8"?>
<sst xmlns="http://schemas.openxmlformats.org/spreadsheetml/2006/main" count="68" uniqueCount="27">
  <si>
    <t>Калькулятор расчета количества дней трудового отпуска, подлежащих компенсации</t>
  </si>
  <si>
    <t>Дата начала периода работы, подлежащего компенсации</t>
  </si>
  <si>
    <t>Продолжительность трудового отпуска</t>
  </si>
  <si>
    <t>Общая</t>
  </si>
  <si>
    <t>В том числе дополнительный отпуск за работу с вредными и (или) опасными условиями труда</t>
  </si>
  <si>
    <t>Количество дней трудового отпуска, за период работы, подлежащий компенсации, уже использованного работником</t>
  </si>
  <si>
    <t>Отпуск без сохранения заработной платы</t>
  </si>
  <si>
    <t>Дата начала</t>
  </si>
  <si>
    <t>Дата окончания</t>
  </si>
  <si>
    <t>Количество дней</t>
  </si>
  <si>
    <t>Отпуск по уходу за ребенком до достижения им трехлетнего возраста</t>
  </si>
  <si>
    <t>Отпуск по беременности и родам, период нетрудоспособности и иные периоды, не относящиеся к отработанному во вредных и / или опасных условиях труда времени</t>
  </si>
  <si>
    <t xml:space="preserve"> Прогулы, дней</t>
  </si>
  <si>
    <t>Дата увольнения (последний рабочий день)</t>
  </si>
  <si>
    <t>Количество дней трудового отпуска, подлежащие компенсации</t>
  </si>
  <si>
    <t>да</t>
  </si>
  <si>
    <t>нет</t>
  </si>
  <si>
    <t>Иванова Светлана Сергеевна</t>
  </si>
  <si>
    <t>(фамилия, инициалы)</t>
  </si>
  <si>
    <t>Дата изменения</t>
  </si>
  <si>
    <t xml:space="preserve"> Прогулы</t>
  </si>
  <si>
    <r>
      <t xml:space="preserve">Продолжительность трудового отпуска, действовавшая </t>
    </r>
    <r>
      <rPr>
        <b/>
        <i/>
        <u val="single"/>
        <sz val="8"/>
        <rFont val="Tahoma"/>
        <family val="2"/>
      </rPr>
      <t>до изменения</t>
    </r>
  </si>
  <si>
    <r>
      <t xml:space="preserve">Продолжительность трудового отпуска, действовавшая </t>
    </r>
    <r>
      <rPr>
        <b/>
        <i/>
        <u val="single"/>
        <sz val="8"/>
        <rFont val="Tahoma"/>
        <family val="2"/>
      </rPr>
      <t>после изменения</t>
    </r>
  </si>
  <si>
    <r>
      <t>Статья 177.Трудового кодекса Республики Беларусь.</t>
    </r>
    <r>
      <rPr>
        <sz val="8"/>
        <rFont val="Tahoma"/>
        <family val="2"/>
      </rPr>
      <t xml:space="preserve"> Порядок исчисления продолжительности трудового отпуска пропорционально отработанному времени
Продолжительность трудового отпуска пропорционально отработанному в рабочем году времени исчисляется путем умножения величины отпуска, приходящегося на один месяц, на количество отработанных месяцев в рабочем году.
Полученные при расчете общей продолжительности дней отпуска пропорционально отработанному времени десятые, равные 0,5 и больше, округляются до одного дня, а менее 0,5 – исключаются из подсчета.
Расчет отработанных в рабочем году полных месяцев производится следующим образом:
1) подсчитываются дни, включаемые в рабочий год;
2) полученная сумма делится на среднемесячное число календарных дней за год, которое равно 29,7 (п. 5  Инструкции о порядке исчисления среднего заработка, сохраняемого в случаях, предусмотренных законодательством, утвержденной Постановлением Министерства труда Республики Беларусь от 10.04.2000 N 47);
3) остаток дней, составляющий 15 и более календарных дней, округляется до полного месяца, а составляющий менее 15 календарных дней – из подсчета исключается.</t>
    </r>
  </si>
  <si>
    <t>(должность, подразделение)</t>
  </si>
  <si>
    <t>Данный расчет предназначен для подсчета количества дней трудового отпуска, подлежащих компенсации, в том случае, если продолжительность трудового отпуска менялась.</t>
  </si>
  <si>
    <t>Данный расчет предназначен для подсчета количества дней трудового отпуска, подлежащих компенсации, в том случае, если продолжительность трудового отпуска не менялась.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</si>
</sst>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  <numFmt numFmtId="191" formatCode="[$-FC19]d\ mmmm\ yyyy\ &quot;г.&quot;"/>
    <numFmt numFmtId="192" formatCode="[$-F800]dddd\,\ mmmm\ dd\,\ yyyy"/>
  </numFmts>
  <fonts count="5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5"/>
      <color indexed="43"/>
      <name val="Tahoma"/>
      <family val="2"/>
    </font>
    <font>
      <sz val="8"/>
      <color indexed="10"/>
      <name val="Tahoma"/>
      <family val="2"/>
    </font>
    <font>
      <b/>
      <i/>
      <u val="single"/>
      <sz val="8"/>
      <name val="Tahoma"/>
      <family val="2"/>
    </font>
    <font>
      <sz val="8"/>
      <color indexed="43"/>
      <name val="Tahoma"/>
      <family val="2"/>
    </font>
    <font>
      <i/>
      <sz val="9"/>
      <color indexed="43"/>
      <name val="Times New Roman"/>
      <family val="1"/>
    </font>
    <font>
      <i/>
      <sz val="11"/>
      <color indexed="43"/>
      <name val="Times New Roman"/>
      <family val="1"/>
    </font>
    <font>
      <sz val="10"/>
      <color indexed="43"/>
      <name val="Times New Roman"/>
      <family val="1"/>
    </font>
    <font>
      <i/>
      <sz val="10"/>
      <color indexed="43"/>
      <name val="Times New Roman"/>
      <family val="1"/>
    </font>
    <font>
      <b/>
      <sz val="9"/>
      <color indexed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 wrapText="1"/>
      <protection hidden="1"/>
    </xf>
    <xf numFmtId="14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0" xfId="0" applyNumberFormat="1" applyFont="1" applyFill="1" applyBorder="1" applyAlignment="1" applyProtection="1">
      <alignment horizontal="center" vertical="top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2" fontId="8" fillId="33" borderId="0" xfId="0" applyNumberFormat="1" applyFont="1" applyFill="1" applyAlignment="1" applyProtection="1">
      <alignment vertical="center"/>
      <protection hidden="1"/>
    </xf>
    <xf numFmtId="169" fontId="8" fillId="33" borderId="0" xfId="0" applyNumberFormat="1" applyFont="1" applyFill="1" applyAlignment="1" applyProtection="1">
      <alignment vertical="center"/>
      <protection hidden="1"/>
    </xf>
    <xf numFmtId="14" fontId="8" fillId="33" borderId="0" xfId="0" applyNumberFormat="1" applyFont="1" applyFill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14" fontId="11" fillId="33" borderId="0" xfId="0" applyNumberFormat="1" applyFont="1" applyFill="1" applyAlignment="1" applyProtection="1">
      <alignment vertical="center"/>
      <protection hidden="1"/>
    </xf>
    <xf numFmtId="2" fontId="11" fillId="33" borderId="0" xfId="0" applyNumberFormat="1" applyFont="1" applyFill="1" applyAlignment="1" applyProtection="1">
      <alignment vertical="center"/>
      <protection hidden="1"/>
    </xf>
    <xf numFmtId="169" fontId="11" fillId="33" borderId="0" xfId="0" applyNumberFormat="1" applyFont="1" applyFill="1" applyAlignment="1" applyProtection="1">
      <alignment vertical="center"/>
      <protection hidden="1"/>
    </xf>
    <xf numFmtId="14" fontId="12" fillId="35" borderId="0" xfId="0" applyNumberFormat="1" applyFont="1" applyFill="1" applyBorder="1" applyAlignment="1" applyProtection="1">
      <alignment horizontal="left" vertical="top" wrapText="1" shrinkToFit="1"/>
      <protection locked="0"/>
    </xf>
    <xf numFmtId="169" fontId="13" fillId="35" borderId="0" xfId="0" applyNumberFormat="1" applyFont="1" applyFill="1" applyBorder="1" applyAlignment="1" applyProtection="1">
      <alignment horizontal="left" vertical="top" wrapText="1" shrinkToFit="1"/>
      <protection locked="0"/>
    </xf>
    <xf numFmtId="169" fontId="14" fillId="35" borderId="0" xfId="0" applyNumberFormat="1" applyFont="1" applyFill="1" applyBorder="1" applyAlignment="1">
      <alignment vertical="center" wrapText="1"/>
    </xf>
    <xf numFmtId="0" fontId="14" fillId="35" borderId="0" xfId="0" applyFont="1" applyFill="1" applyBorder="1" applyAlignment="1">
      <alignment/>
    </xf>
    <xf numFmtId="14" fontId="14" fillId="35" borderId="0" xfId="0" applyNumberFormat="1" applyFont="1" applyFill="1" applyBorder="1" applyAlignment="1">
      <alignment/>
    </xf>
    <xf numFmtId="169" fontId="14" fillId="35" borderId="0" xfId="0" applyNumberFormat="1" applyFont="1" applyFill="1" applyBorder="1" applyAlignment="1">
      <alignment/>
    </xf>
    <xf numFmtId="169" fontId="15" fillId="35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4" fillId="35" borderId="0" xfId="0" applyFont="1" applyFill="1" applyBorder="1" applyAlignment="1">
      <alignment vertical="center" wrapText="1"/>
    </xf>
    <xf numFmtId="0" fontId="14" fillId="35" borderId="0" xfId="0" applyFont="1" applyFill="1" applyBorder="1" applyAlignment="1">
      <alignment horizontal="center"/>
    </xf>
    <xf numFmtId="14" fontId="14" fillId="35" borderId="0" xfId="0" applyNumberFormat="1" applyFont="1" applyFill="1" applyBorder="1" applyAlignment="1">
      <alignment/>
    </xf>
    <xf numFmtId="14" fontId="15" fillId="35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14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14" fontId="3" fillId="34" borderId="18" xfId="0" applyNumberFormat="1" applyFont="1" applyFill="1" applyBorder="1" applyAlignment="1" applyProtection="1">
      <alignment horizontal="center" vertical="center" wrapText="1"/>
      <protection hidden="1"/>
    </xf>
    <xf numFmtId="14" fontId="3" fillId="34" borderId="20" xfId="0" applyNumberFormat="1" applyFont="1" applyFill="1" applyBorder="1" applyAlignment="1" applyProtection="1">
      <alignment horizontal="center" vertical="center" wrapText="1"/>
      <protection hidden="1"/>
    </xf>
    <xf numFmtId="14" fontId="3" fillId="34" borderId="21" xfId="0" applyNumberFormat="1" applyFont="1" applyFill="1" applyBorder="1" applyAlignment="1" applyProtection="1">
      <alignment horizontal="center" vertical="center" wrapText="1"/>
      <protection hidden="1"/>
    </xf>
    <xf numFmtId="14" fontId="3" fillId="34" borderId="0" xfId="0" applyNumberFormat="1" applyFont="1" applyFill="1" applyBorder="1" applyAlignment="1" applyProtection="1">
      <alignment horizontal="center" vertical="center" wrapText="1"/>
      <protection hidden="1"/>
    </xf>
    <xf numFmtId="14" fontId="3" fillId="34" borderId="22" xfId="0" applyNumberFormat="1" applyFont="1" applyFill="1" applyBorder="1" applyAlignment="1" applyProtection="1">
      <alignment horizontal="center" vertical="center" wrapText="1"/>
      <protection hidden="1"/>
    </xf>
    <xf numFmtId="14" fontId="3" fillId="34" borderId="23" xfId="0" applyNumberFormat="1" applyFont="1" applyFill="1" applyBorder="1" applyAlignment="1" applyProtection="1">
      <alignment horizontal="center" vertical="center" wrapText="1"/>
      <protection hidden="1"/>
    </xf>
    <xf numFmtId="14" fontId="3" fillId="34" borderId="24" xfId="0" applyNumberFormat="1" applyFont="1" applyFill="1" applyBorder="1" applyAlignment="1" applyProtection="1">
      <alignment horizontal="center" vertical="center" wrapText="1"/>
      <protection hidden="1"/>
    </xf>
    <xf numFmtId="14" fontId="3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5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14" fontId="14" fillId="35" borderId="0" xfId="0" applyNumberFormat="1" applyFont="1" applyFill="1" applyBorder="1" applyAlignment="1">
      <alignment horizontal="center"/>
    </xf>
    <xf numFmtId="0" fontId="2" fillId="36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7" xfId="0" applyNumberFormat="1" applyFont="1" applyFill="1" applyBorder="1" applyAlignment="1" applyProtection="1">
      <alignment horizontal="center" vertical="center"/>
      <protection hidden="1"/>
    </xf>
    <xf numFmtId="0" fontId="3" fillId="33" borderId="28" xfId="0" applyNumberFormat="1" applyFont="1" applyFill="1" applyBorder="1" applyAlignment="1" applyProtection="1">
      <alignment horizontal="center" vertical="center"/>
      <protection hidden="1"/>
    </xf>
    <xf numFmtId="0" fontId="3" fillId="33" borderId="29" xfId="0" applyNumberFormat="1" applyFont="1" applyFill="1" applyBorder="1" applyAlignment="1" applyProtection="1">
      <alignment horizontal="center" vertical="center"/>
      <protection hidden="1"/>
    </xf>
    <xf numFmtId="14" fontId="1" fillId="34" borderId="30" xfId="0" applyNumberFormat="1" applyFont="1" applyFill="1" applyBorder="1" applyAlignment="1" applyProtection="1">
      <alignment horizontal="center" vertical="top"/>
      <protection hidden="1"/>
    </xf>
    <xf numFmtId="14" fontId="1" fillId="34" borderId="31" xfId="0" applyNumberFormat="1" applyFont="1" applyFill="1" applyBorder="1" applyAlignment="1" applyProtection="1">
      <alignment horizontal="center" vertical="top"/>
      <protection hidden="1"/>
    </xf>
    <xf numFmtId="14" fontId="1" fillId="34" borderId="32" xfId="0" applyNumberFormat="1" applyFont="1" applyFill="1" applyBorder="1" applyAlignment="1" applyProtection="1">
      <alignment horizontal="center" vertical="top"/>
      <protection hidden="1"/>
    </xf>
    <xf numFmtId="0" fontId="3" fillId="36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6" xfId="0" applyNumberFormat="1" applyFont="1" applyFill="1" applyBorder="1" applyAlignment="1" applyProtection="1">
      <alignment horizontal="center" vertical="center"/>
      <protection hidden="1"/>
    </xf>
    <xf numFmtId="14" fontId="3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33" xfId="0" applyNumberFormat="1" applyFont="1" applyFill="1" applyBorder="1" applyAlignment="1" applyProtection="1">
      <alignment horizontal="center" vertical="top"/>
      <protection hidden="1"/>
    </xf>
    <xf numFmtId="0" fontId="2" fillId="37" borderId="34" xfId="0" applyNumberFormat="1" applyFont="1" applyFill="1" applyBorder="1" applyAlignment="1" applyProtection="1">
      <alignment horizontal="center" vertical="top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 applyProtection="1">
      <alignment horizontal="center" vertical="center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3" fillId="34" borderId="18" xfId="0" applyFont="1" applyFill="1" applyBorder="1" applyAlignment="1" applyProtection="1">
      <alignment horizontal="center" vertical="top"/>
      <protection hidden="1"/>
    </xf>
    <xf numFmtId="0" fontId="3" fillId="36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33" xfId="0" applyFont="1" applyFill="1" applyBorder="1" applyAlignment="1" applyProtection="1">
      <alignment horizontal="center" vertical="center"/>
      <protection hidden="1"/>
    </xf>
    <xf numFmtId="0" fontId="2" fillId="37" borderId="34" xfId="0" applyFont="1" applyFill="1" applyBorder="1" applyAlignment="1" applyProtection="1">
      <alignment horizontal="center" vertical="center"/>
      <protection hidden="1"/>
    </xf>
    <xf numFmtId="0" fontId="1" fillId="36" borderId="26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18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0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1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2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3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4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16" fillId="33" borderId="16" xfId="0" applyFont="1" applyFill="1" applyBorder="1" applyAlignment="1" applyProtection="1">
      <alignment horizontal="left" vertical="center" wrapText="1"/>
      <protection hidden="1"/>
    </xf>
    <xf numFmtId="0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14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14" fontId="1" fillId="34" borderId="24" xfId="0" applyNumberFormat="1" applyFont="1" applyFill="1" applyBorder="1" applyAlignment="1" applyProtection="1">
      <alignment horizontal="center" vertical="top"/>
      <protection hidden="1"/>
    </xf>
    <xf numFmtId="0" fontId="16" fillId="33" borderId="0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CB8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55" width="2.25390625" style="1" customWidth="1"/>
    <col min="56" max="61" width="2.625" style="1" customWidth="1"/>
    <col min="62" max="64" width="2.25390625" style="1" customWidth="1"/>
    <col min="65" max="68" width="2.75390625" style="1" customWidth="1"/>
    <col min="69" max="72" width="2.25390625" style="1" customWidth="1"/>
    <col min="73" max="16384" width="2.75390625" style="1" customWidth="1"/>
  </cols>
  <sheetData>
    <row r="1" spans="2:58" ht="110.25" customHeight="1">
      <c r="B1" s="64" t="s">
        <v>23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2:73" ht="15" customHeight="1" thickBot="1">
      <c r="B2" s="111" t="s">
        <v>25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</row>
    <row r="3" spans="2:73" ht="12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5"/>
    </row>
    <row r="4" spans="2:73" ht="12" customHeight="1">
      <c r="B4" s="6"/>
      <c r="C4" s="80" t="s">
        <v>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7"/>
    </row>
    <row r="5" spans="2:73" ht="12" customHeight="1">
      <c r="B5" s="6"/>
      <c r="C5" s="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1"/>
      <c r="BU5" s="7"/>
    </row>
    <row r="6" spans="2:73" ht="12" customHeight="1">
      <c r="B6" s="6"/>
      <c r="C6" s="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81" t="s">
        <v>17</v>
      </c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18"/>
      <c r="AV6" s="18"/>
      <c r="AW6" s="18"/>
      <c r="AX6" s="18"/>
      <c r="AY6" s="2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1"/>
      <c r="BU6" s="7"/>
    </row>
    <row r="7" spans="2:73" ht="12" customHeight="1">
      <c r="B7" s="6"/>
      <c r="C7" s="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89" t="s">
        <v>18</v>
      </c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18"/>
      <c r="AV7" s="18"/>
      <c r="AW7" s="18"/>
      <c r="AX7" s="1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1"/>
      <c r="BU7" s="7"/>
    </row>
    <row r="8" spans="2:73" ht="12" customHeight="1">
      <c r="B8" s="6"/>
      <c r="C8" s="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1"/>
      <c r="BU8" s="7"/>
    </row>
    <row r="9" spans="2:73" ht="12" customHeight="1">
      <c r="B9" s="6"/>
      <c r="C9" s="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89" t="s">
        <v>24</v>
      </c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1"/>
      <c r="BU9" s="7"/>
    </row>
    <row r="10" spans="2:73" ht="12" customHeight="1">
      <c r="B10" s="6"/>
      <c r="C10" s="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1"/>
      <c r="BU10" s="7"/>
    </row>
    <row r="11" spans="2:73" ht="12" customHeight="1">
      <c r="B11" s="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7"/>
    </row>
    <row r="12" spans="2:73" ht="12" customHeight="1">
      <c r="B12" s="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7"/>
    </row>
    <row r="13" spans="2:73" ht="12" customHeight="1" thickBot="1">
      <c r="B13" s="6"/>
      <c r="C13" s="13" t="s">
        <v>1</v>
      </c>
      <c r="D13" s="14"/>
      <c r="E13" s="14"/>
      <c r="F13" s="1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71">
        <v>40350</v>
      </c>
      <c r="X13" s="72"/>
      <c r="Y13" s="72"/>
      <c r="Z13" s="72"/>
      <c r="AA13" s="73"/>
      <c r="AB13" s="13"/>
      <c r="AC13" s="13"/>
      <c r="AD13" s="17"/>
      <c r="AE13" s="18"/>
      <c r="AF13" s="18"/>
      <c r="AG13" s="18"/>
      <c r="AH13" s="18"/>
      <c r="AI13" s="18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4"/>
      <c r="BU13" s="7"/>
    </row>
    <row r="14" spans="2:77" ht="12" customHeight="1" thickBot="1">
      <c r="B14" s="6"/>
      <c r="C14" s="13"/>
      <c r="D14" s="14"/>
      <c r="E14" s="14"/>
      <c r="F14" s="14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6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4"/>
      <c r="BU14" s="7"/>
      <c r="BX14" s="78">
        <v>365</v>
      </c>
      <c r="BY14" s="79"/>
    </row>
    <row r="15" spans="2:73" ht="12" customHeight="1">
      <c r="B15" s="6"/>
      <c r="C15" s="13" t="s">
        <v>19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1">
        <v>40773</v>
      </c>
      <c r="X15" s="72"/>
      <c r="Y15" s="72"/>
      <c r="Z15" s="72"/>
      <c r="AA15" s="73"/>
      <c r="AB15" s="18"/>
      <c r="AC15" s="18"/>
      <c r="AD15" s="18"/>
      <c r="AE15" s="18"/>
      <c r="AF15" s="18"/>
      <c r="AG15" s="18"/>
      <c r="AH15" s="18"/>
      <c r="AI15" s="18"/>
      <c r="AJ15" s="21"/>
      <c r="AK15" s="17"/>
      <c r="AL15" s="18"/>
      <c r="AM15" s="18"/>
      <c r="AN15" s="18"/>
      <c r="AO15" s="17"/>
      <c r="AP15" s="17"/>
      <c r="AQ15" s="17"/>
      <c r="AR15" s="17"/>
      <c r="AS15" s="17"/>
      <c r="AT15" s="17"/>
      <c r="AU15" s="17"/>
      <c r="AV15" s="17"/>
      <c r="AW15" s="17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4"/>
      <c r="BU15" s="7"/>
    </row>
    <row r="16" spans="2:73" ht="12" customHeight="1">
      <c r="B16" s="6"/>
      <c r="C16" s="13"/>
      <c r="D16" s="14"/>
      <c r="E16" s="14"/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8"/>
      <c r="R16" s="18"/>
      <c r="S16" s="18"/>
      <c r="T16" s="18"/>
      <c r="U16" s="18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4"/>
      <c r="BU16" s="7"/>
    </row>
    <row r="17" spans="2:73" ht="12" customHeight="1">
      <c r="B17" s="6"/>
      <c r="C17" s="67" t="s">
        <v>21</v>
      </c>
      <c r="D17" s="67"/>
      <c r="E17" s="67"/>
      <c r="F17" s="67"/>
      <c r="G17" s="67"/>
      <c r="H17" s="67"/>
      <c r="I17" s="67"/>
      <c r="J17" s="67"/>
      <c r="K17" s="67"/>
      <c r="L17" s="67"/>
      <c r="M17" s="67" t="s">
        <v>22</v>
      </c>
      <c r="N17" s="67"/>
      <c r="O17" s="67"/>
      <c r="P17" s="67"/>
      <c r="Q17" s="67"/>
      <c r="R17" s="67"/>
      <c r="S17" s="67"/>
      <c r="T17" s="67"/>
      <c r="U17" s="67"/>
      <c r="V17" s="67"/>
      <c r="W17" s="55" t="s">
        <v>6</v>
      </c>
      <c r="X17" s="56"/>
      <c r="Y17" s="56"/>
      <c r="Z17" s="56"/>
      <c r="AA17" s="56"/>
      <c r="AB17" s="56"/>
      <c r="AC17" s="56"/>
      <c r="AD17" s="56"/>
      <c r="AE17" s="56"/>
      <c r="AF17" s="56"/>
      <c r="AG17" s="57"/>
      <c r="AH17" s="55" t="s">
        <v>10</v>
      </c>
      <c r="AI17" s="56"/>
      <c r="AJ17" s="56"/>
      <c r="AK17" s="56"/>
      <c r="AL17" s="56"/>
      <c r="AM17" s="56"/>
      <c r="AN17" s="56"/>
      <c r="AO17" s="56"/>
      <c r="AP17" s="56"/>
      <c r="AQ17" s="56"/>
      <c r="AR17" s="57"/>
      <c r="AS17" s="67" t="s">
        <v>11</v>
      </c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 t="s">
        <v>20</v>
      </c>
      <c r="BE17" s="67"/>
      <c r="BF17" s="67"/>
      <c r="BG17" s="67"/>
      <c r="BH17" s="67"/>
      <c r="BI17" s="67"/>
      <c r="BJ17" s="67"/>
      <c r="BK17" s="67"/>
      <c r="BL17" s="67"/>
      <c r="BM17" s="82" t="s">
        <v>13</v>
      </c>
      <c r="BN17" s="83"/>
      <c r="BO17" s="83"/>
      <c r="BP17" s="83"/>
      <c r="BQ17" s="88" t="s">
        <v>14</v>
      </c>
      <c r="BR17" s="88"/>
      <c r="BS17" s="88"/>
      <c r="BT17" s="88"/>
      <c r="BU17" s="7"/>
    </row>
    <row r="18" spans="2:73" ht="12" customHeight="1">
      <c r="B18" s="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58"/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58"/>
      <c r="AI18" s="59"/>
      <c r="AJ18" s="59"/>
      <c r="AK18" s="59"/>
      <c r="AL18" s="59"/>
      <c r="AM18" s="59"/>
      <c r="AN18" s="59"/>
      <c r="AO18" s="59"/>
      <c r="AP18" s="59"/>
      <c r="AQ18" s="59"/>
      <c r="AR18" s="60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84"/>
      <c r="BN18" s="85"/>
      <c r="BO18" s="85"/>
      <c r="BP18" s="85"/>
      <c r="BQ18" s="88"/>
      <c r="BR18" s="88"/>
      <c r="BS18" s="88"/>
      <c r="BT18" s="88"/>
      <c r="BU18" s="7"/>
    </row>
    <row r="19" spans="2:73" ht="12" customHeight="1">
      <c r="B19" s="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58"/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58"/>
      <c r="AI19" s="59"/>
      <c r="AJ19" s="59"/>
      <c r="AK19" s="59"/>
      <c r="AL19" s="59"/>
      <c r="AM19" s="59"/>
      <c r="AN19" s="59"/>
      <c r="AO19" s="59"/>
      <c r="AP19" s="59"/>
      <c r="AQ19" s="59"/>
      <c r="AR19" s="60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84"/>
      <c r="BN19" s="85"/>
      <c r="BO19" s="85"/>
      <c r="BP19" s="85"/>
      <c r="BQ19" s="88"/>
      <c r="BR19" s="88"/>
      <c r="BS19" s="88"/>
      <c r="BT19" s="88"/>
      <c r="BU19" s="7"/>
    </row>
    <row r="20" spans="2:73" ht="12" customHeight="1">
      <c r="B20" s="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58"/>
      <c r="X20" s="59"/>
      <c r="Y20" s="59"/>
      <c r="Z20" s="59"/>
      <c r="AA20" s="59"/>
      <c r="AB20" s="59"/>
      <c r="AC20" s="59"/>
      <c r="AD20" s="59"/>
      <c r="AE20" s="59"/>
      <c r="AF20" s="59"/>
      <c r="AG20" s="60"/>
      <c r="AH20" s="58"/>
      <c r="AI20" s="59"/>
      <c r="AJ20" s="59"/>
      <c r="AK20" s="59"/>
      <c r="AL20" s="59"/>
      <c r="AM20" s="59"/>
      <c r="AN20" s="59"/>
      <c r="AO20" s="59"/>
      <c r="AP20" s="59"/>
      <c r="AQ20" s="59"/>
      <c r="AR20" s="60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84"/>
      <c r="BN20" s="85"/>
      <c r="BO20" s="85"/>
      <c r="BP20" s="85"/>
      <c r="BQ20" s="88"/>
      <c r="BR20" s="88"/>
      <c r="BS20" s="88"/>
      <c r="BT20" s="88"/>
      <c r="BU20" s="7"/>
    </row>
    <row r="21" spans="2:73" ht="12" customHeight="1">
      <c r="B21" s="6"/>
      <c r="C21" s="67" t="s">
        <v>3</v>
      </c>
      <c r="D21" s="67"/>
      <c r="E21" s="67" t="s">
        <v>4</v>
      </c>
      <c r="F21" s="67"/>
      <c r="G21" s="67"/>
      <c r="H21" s="67"/>
      <c r="I21" s="67" t="s">
        <v>5</v>
      </c>
      <c r="J21" s="67"/>
      <c r="K21" s="67"/>
      <c r="L21" s="67"/>
      <c r="M21" s="67" t="s">
        <v>3</v>
      </c>
      <c r="N21" s="67"/>
      <c r="O21" s="67" t="s">
        <v>4</v>
      </c>
      <c r="P21" s="67"/>
      <c r="Q21" s="67"/>
      <c r="R21" s="67"/>
      <c r="S21" s="67" t="s">
        <v>5</v>
      </c>
      <c r="T21" s="67"/>
      <c r="U21" s="67"/>
      <c r="V21" s="67"/>
      <c r="W21" s="58"/>
      <c r="X21" s="59"/>
      <c r="Y21" s="59"/>
      <c r="Z21" s="59"/>
      <c r="AA21" s="59"/>
      <c r="AB21" s="59"/>
      <c r="AC21" s="59"/>
      <c r="AD21" s="59"/>
      <c r="AE21" s="59"/>
      <c r="AF21" s="59"/>
      <c r="AG21" s="60"/>
      <c r="AH21" s="58"/>
      <c r="AI21" s="59"/>
      <c r="AJ21" s="59"/>
      <c r="AK21" s="59"/>
      <c r="AL21" s="59"/>
      <c r="AM21" s="59"/>
      <c r="AN21" s="59"/>
      <c r="AO21" s="59"/>
      <c r="AP21" s="59"/>
      <c r="AQ21" s="59"/>
      <c r="AR21" s="60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84"/>
      <c r="BN21" s="85"/>
      <c r="BO21" s="85"/>
      <c r="BP21" s="85"/>
      <c r="BQ21" s="88"/>
      <c r="BR21" s="88"/>
      <c r="BS21" s="88"/>
      <c r="BT21" s="88"/>
      <c r="BU21" s="7"/>
    </row>
    <row r="22" spans="2:73" ht="12" customHeight="1">
      <c r="B22" s="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58"/>
      <c r="X22" s="59"/>
      <c r="Y22" s="59"/>
      <c r="Z22" s="59"/>
      <c r="AA22" s="59"/>
      <c r="AB22" s="59"/>
      <c r="AC22" s="59"/>
      <c r="AD22" s="59"/>
      <c r="AE22" s="59"/>
      <c r="AF22" s="59"/>
      <c r="AG22" s="60"/>
      <c r="AH22" s="58"/>
      <c r="AI22" s="59"/>
      <c r="AJ22" s="59"/>
      <c r="AK22" s="59"/>
      <c r="AL22" s="59"/>
      <c r="AM22" s="59"/>
      <c r="AN22" s="59"/>
      <c r="AO22" s="59"/>
      <c r="AP22" s="59"/>
      <c r="AQ22" s="59"/>
      <c r="AR22" s="60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5" t="s">
        <v>7</v>
      </c>
      <c r="BE22" s="56"/>
      <c r="BF22" s="57"/>
      <c r="BG22" s="55" t="s">
        <v>8</v>
      </c>
      <c r="BH22" s="56"/>
      <c r="BI22" s="57"/>
      <c r="BJ22" s="55" t="s">
        <v>9</v>
      </c>
      <c r="BK22" s="56"/>
      <c r="BL22" s="57"/>
      <c r="BM22" s="84"/>
      <c r="BN22" s="85"/>
      <c r="BO22" s="85"/>
      <c r="BP22" s="85"/>
      <c r="BQ22" s="88"/>
      <c r="BR22" s="88"/>
      <c r="BS22" s="88"/>
      <c r="BT22" s="88"/>
      <c r="BU22" s="7"/>
    </row>
    <row r="23" spans="2:73" ht="12" customHeight="1">
      <c r="B23" s="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58"/>
      <c r="X23" s="59"/>
      <c r="Y23" s="59"/>
      <c r="Z23" s="59"/>
      <c r="AA23" s="59"/>
      <c r="AB23" s="59"/>
      <c r="AC23" s="59"/>
      <c r="AD23" s="59"/>
      <c r="AE23" s="59"/>
      <c r="AF23" s="59"/>
      <c r="AG23" s="60"/>
      <c r="AH23" s="58"/>
      <c r="AI23" s="59"/>
      <c r="AJ23" s="59"/>
      <c r="AK23" s="59"/>
      <c r="AL23" s="59"/>
      <c r="AM23" s="59"/>
      <c r="AN23" s="59"/>
      <c r="AO23" s="59"/>
      <c r="AP23" s="59"/>
      <c r="AQ23" s="59"/>
      <c r="AR23" s="60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58"/>
      <c r="BE23" s="59"/>
      <c r="BF23" s="60"/>
      <c r="BG23" s="58"/>
      <c r="BH23" s="59"/>
      <c r="BI23" s="60"/>
      <c r="BJ23" s="58"/>
      <c r="BK23" s="59"/>
      <c r="BL23" s="60"/>
      <c r="BM23" s="84"/>
      <c r="BN23" s="85"/>
      <c r="BO23" s="85"/>
      <c r="BP23" s="85"/>
      <c r="BQ23" s="88"/>
      <c r="BR23" s="88"/>
      <c r="BS23" s="88"/>
      <c r="BT23" s="88"/>
      <c r="BU23" s="7"/>
    </row>
    <row r="24" spans="2:73" ht="12" customHeight="1"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1"/>
      <c r="X24" s="62"/>
      <c r="Y24" s="62"/>
      <c r="Z24" s="62"/>
      <c r="AA24" s="62"/>
      <c r="AB24" s="62"/>
      <c r="AC24" s="62"/>
      <c r="AD24" s="62"/>
      <c r="AE24" s="62"/>
      <c r="AF24" s="62"/>
      <c r="AG24" s="63"/>
      <c r="AH24" s="61"/>
      <c r="AI24" s="62"/>
      <c r="AJ24" s="62"/>
      <c r="AK24" s="62"/>
      <c r="AL24" s="62"/>
      <c r="AM24" s="62"/>
      <c r="AN24" s="62"/>
      <c r="AO24" s="62"/>
      <c r="AP24" s="62"/>
      <c r="AQ24" s="62"/>
      <c r="AR24" s="63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58"/>
      <c r="BE24" s="59"/>
      <c r="BF24" s="60"/>
      <c r="BG24" s="58"/>
      <c r="BH24" s="59"/>
      <c r="BI24" s="60"/>
      <c r="BJ24" s="58"/>
      <c r="BK24" s="59"/>
      <c r="BL24" s="60"/>
      <c r="BM24" s="84"/>
      <c r="BN24" s="85"/>
      <c r="BO24" s="85"/>
      <c r="BP24" s="85"/>
      <c r="BQ24" s="88"/>
      <c r="BR24" s="88"/>
      <c r="BS24" s="88"/>
      <c r="BT24" s="88"/>
      <c r="BU24" s="7"/>
    </row>
    <row r="25" spans="2:73" ht="12" customHeight="1">
      <c r="B25" s="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 t="s">
        <v>7</v>
      </c>
      <c r="X25" s="67"/>
      <c r="Y25" s="67"/>
      <c r="Z25" s="67"/>
      <c r="AA25" s="67" t="s">
        <v>8</v>
      </c>
      <c r="AB25" s="67"/>
      <c r="AC25" s="67"/>
      <c r="AD25" s="67"/>
      <c r="AE25" s="67" t="s">
        <v>9</v>
      </c>
      <c r="AF25" s="67"/>
      <c r="AG25" s="67"/>
      <c r="AH25" s="67" t="s">
        <v>7</v>
      </c>
      <c r="AI25" s="67"/>
      <c r="AJ25" s="67"/>
      <c r="AK25" s="67"/>
      <c r="AL25" s="67" t="s">
        <v>8</v>
      </c>
      <c r="AM25" s="67"/>
      <c r="AN25" s="67"/>
      <c r="AO25" s="67"/>
      <c r="AP25" s="67" t="s">
        <v>9</v>
      </c>
      <c r="AQ25" s="67"/>
      <c r="AR25" s="67"/>
      <c r="AS25" s="67" t="s">
        <v>7</v>
      </c>
      <c r="AT25" s="67"/>
      <c r="AU25" s="67"/>
      <c r="AV25" s="67"/>
      <c r="AW25" s="67" t="s">
        <v>8</v>
      </c>
      <c r="AX25" s="67"/>
      <c r="AY25" s="67"/>
      <c r="AZ25" s="67"/>
      <c r="BA25" s="67" t="s">
        <v>9</v>
      </c>
      <c r="BB25" s="67"/>
      <c r="BC25" s="67"/>
      <c r="BD25" s="58"/>
      <c r="BE25" s="59"/>
      <c r="BF25" s="60"/>
      <c r="BG25" s="58"/>
      <c r="BH25" s="59"/>
      <c r="BI25" s="60"/>
      <c r="BJ25" s="58"/>
      <c r="BK25" s="59"/>
      <c r="BL25" s="60"/>
      <c r="BM25" s="84"/>
      <c r="BN25" s="85"/>
      <c r="BO25" s="85"/>
      <c r="BP25" s="85"/>
      <c r="BQ25" s="88"/>
      <c r="BR25" s="88"/>
      <c r="BS25" s="88"/>
      <c r="BT25" s="88"/>
      <c r="BU25" s="7"/>
    </row>
    <row r="26" spans="2:73" ht="12" customHeight="1">
      <c r="B26" s="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58"/>
      <c r="BE26" s="59"/>
      <c r="BF26" s="60"/>
      <c r="BG26" s="58"/>
      <c r="BH26" s="59"/>
      <c r="BI26" s="60"/>
      <c r="BJ26" s="58"/>
      <c r="BK26" s="59"/>
      <c r="BL26" s="60"/>
      <c r="BM26" s="84"/>
      <c r="BN26" s="85"/>
      <c r="BO26" s="85"/>
      <c r="BP26" s="85"/>
      <c r="BQ26" s="88"/>
      <c r="BR26" s="88"/>
      <c r="BS26" s="88"/>
      <c r="BT26" s="88"/>
      <c r="BU26" s="7"/>
    </row>
    <row r="27" spans="2:73" ht="12" customHeight="1">
      <c r="B27" s="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58"/>
      <c r="BE27" s="59"/>
      <c r="BF27" s="60"/>
      <c r="BG27" s="58"/>
      <c r="BH27" s="59"/>
      <c r="BI27" s="60"/>
      <c r="BJ27" s="58"/>
      <c r="BK27" s="59"/>
      <c r="BL27" s="60"/>
      <c r="BM27" s="84"/>
      <c r="BN27" s="85"/>
      <c r="BO27" s="85"/>
      <c r="BP27" s="85"/>
      <c r="BQ27" s="88"/>
      <c r="BR27" s="88"/>
      <c r="BS27" s="88"/>
      <c r="BT27" s="88"/>
      <c r="BU27" s="7"/>
    </row>
    <row r="28" spans="2:73" ht="12" customHeight="1">
      <c r="B28" s="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58"/>
      <c r="BE28" s="59"/>
      <c r="BF28" s="60"/>
      <c r="BG28" s="58"/>
      <c r="BH28" s="59"/>
      <c r="BI28" s="60"/>
      <c r="BJ28" s="58"/>
      <c r="BK28" s="59"/>
      <c r="BL28" s="60"/>
      <c r="BM28" s="84"/>
      <c r="BN28" s="85"/>
      <c r="BO28" s="85"/>
      <c r="BP28" s="85"/>
      <c r="BQ28" s="88"/>
      <c r="BR28" s="88"/>
      <c r="BS28" s="88"/>
      <c r="BT28" s="88"/>
      <c r="BU28" s="7"/>
    </row>
    <row r="29" spans="2:73" ht="12" customHeight="1">
      <c r="B29" s="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58"/>
      <c r="BE29" s="59"/>
      <c r="BF29" s="60"/>
      <c r="BG29" s="58"/>
      <c r="BH29" s="59"/>
      <c r="BI29" s="60"/>
      <c r="BJ29" s="58"/>
      <c r="BK29" s="59"/>
      <c r="BL29" s="60"/>
      <c r="BM29" s="84"/>
      <c r="BN29" s="85"/>
      <c r="BO29" s="85"/>
      <c r="BP29" s="85"/>
      <c r="BQ29" s="88"/>
      <c r="BR29" s="88"/>
      <c r="BS29" s="88"/>
      <c r="BT29" s="88"/>
      <c r="BU29" s="7"/>
    </row>
    <row r="30" spans="2:73" ht="12" customHeight="1">
      <c r="B30" s="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58"/>
      <c r="BE30" s="59"/>
      <c r="BF30" s="60"/>
      <c r="BG30" s="58"/>
      <c r="BH30" s="59"/>
      <c r="BI30" s="60"/>
      <c r="BJ30" s="58"/>
      <c r="BK30" s="59"/>
      <c r="BL30" s="60"/>
      <c r="BM30" s="84"/>
      <c r="BN30" s="85"/>
      <c r="BO30" s="85"/>
      <c r="BP30" s="85"/>
      <c r="BQ30" s="88"/>
      <c r="BR30" s="88"/>
      <c r="BS30" s="88"/>
      <c r="BT30" s="88"/>
      <c r="BU30" s="7"/>
    </row>
    <row r="31" spans="2:73" ht="12" customHeight="1">
      <c r="B31" s="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1"/>
      <c r="BE31" s="62"/>
      <c r="BF31" s="63"/>
      <c r="BG31" s="61"/>
      <c r="BH31" s="62"/>
      <c r="BI31" s="63"/>
      <c r="BJ31" s="61"/>
      <c r="BK31" s="62"/>
      <c r="BL31" s="63"/>
      <c r="BM31" s="86"/>
      <c r="BN31" s="87"/>
      <c r="BO31" s="87"/>
      <c r="BP31" s="87"/>
      <c r="BQ31" s="88"/>
      <c r="BR31" s="88"/>
      <c r="BS31" s="88"/>
      <c r="BT31" s="88"/>
      <c r="BU31" s="7"/>
    </row>
    <row r="32" spans="2:73" ht="10.5" customHeight="1" thickBot="1">
      <c r="B32" s="6"/>
      <c r="C32" s="75">
        <v>1</v>
      </c>
      <c r="D32" s="75"/>
      <c r="E32" s="75">
        <v>2</v>
      </c>
      <c r="F32" s="75"/>
      <c r="G32" s="75"/>
      <c r="H32" s="75"/>
      <c r="I32" s="75">
        <v>3</v>
      </c>
      <c r="J32" s="75"/>
      <c r="K32" s="75"/>
      <c r="L32" s="75"/>
      <c r="M32" s="75">
        <v>4</v>
      </c>
      <c r="N32" s="75"/>
      <c r="O32" s="75">
        <v>5</v>
      </c>
      <c r="P32" s="75"/>
      <c r="Q32" s="75"/>
      <c r="R32" s="75"/>
      <c r="S32" s="75">
        <v>6</v>
      </c>
      <c r="T32" s="75"/>
      <c r="U32" s="75"/>
      <c r="V32" s="75"/>
      <c r="W32" s="75">
        <v>7</v>
      </c>
      <c r="X32" s="75"/>
      <c r="Y32" s="75"/>
      <c r="Z32" s="75"/>
      <c r="AA32" s="75">
        <v>8</v>
      </c>
      <c r="AB32" s="75"/>
      <c r="AC32" s="75"/>
      <c r="AD32" s="75"/>
      <c r="AE32" s="75">
        <v>9</v>
      </c>
      <c r="AF32" s="75"/>
      <c r="AG32" s="75"/>
      <c r="AH32" s="75">
        <v>10</v>
      </c>
      <c r="AI32" s="75"/>
      <c r="AJ32" s="75"/>
      <c r="AK32" s="75"/>
      <c r="AL32" s="75">
        <v>11</v>
      </c>
      <c r="AM32" s="75"/>
      <c r="AN32" s="75"/>
      <c r="AO32" s="75"/>
      <c r="AP32" s="75">
        <v>12</v>
      </c>
      <c r="AQ32" s="75"/>
      <c r="AR32" s="75"/>
      <c r="AS32" s="75">
        <v>13</v>
      </c>
      <c r="AT32" s="75"/>
      <c r="AU32" s="75"/>
      <c r="AV32" s="75"/>
      <c r="AW32" s="75">
        <v>14</v>
      </c>
      <c r="AX32" s="75"/>
      <c r="AY32" s="75"/>
      <c r="AZ32" s="75"/>
      <c r="BA32" s="75">
        <v>15</v>
      </c>
      <c r="BB32" s="75"/>
      <c r="BC32" s="75"/>
      <c r="BD32" s="68">
        <v>16</v>
      </c>
      <c r="BE32" s="69"/>
      <c r="BF32" s="70"/>
      <c r="BG32" s="68">
        <v>17</v>
      </c>
      <c r="BH32" s="69"/>
      <c r="BI32" s="70"/>
      <c r="BJ32" s="75">
        <v>18</v>
      </c>
      <c r="BK32" s="75"/>
      <c r="BL32" s="75"/>
      <c r="BM32" s="75">
        <v>19</v>
      </c>
      <c r="BN32" s="75"/>
      <c r="BO32" s="75"/>
      <c r="BP32" s="75"/>
      <c r="BQ32" s="75">
        <v>20</v>
      </c>
      <c r="BR32" s="75"/>
      <c r="BS32" s="75"/>
      <c r="BT32" s="75"/>
      <c r="BU32" s="7"/>
    </row>
    <row r="33" spans="2:80" ht="12" customHeight="1" thickBot="1">
      <c r="B33" s="6"/>
      <c r="C33" s="77">
        <v>24</v>
      </c>
      <c r="D33" s="77"/>
      <c r="E33" s="77">
        <v>4</v>
      </c>
      <c r="F33" s="77"/>
      <c r="G33" s="77"/>
      <c r="H33" s="77"/>
      <c r="I33" s="77"/>
      <c r="J33" s="77"/>
      <c r="K33" s="77"/>
      <c r="L33" s="77"/>
      <c r="M33" s="77">
        <v>25</v>
      </c>
      <c r="N33" s="77"/>
      <c r="O33" s="77">
        <v>5</v>
      </c>
      <c r="P33" s="77"/>
      <c r="Q33" s="77"/>
      <c r="R33" s="77"/>
      <c r="S33" s="77"/>
      <c r="T33" s="77"/>
      <c r="U33" s="77"/>
      <c r="V33" s="77"/>
      <c r="W33" s="76">
        <v>40408</v>
      </c>
      <c r="X33" s="76"/>
      <c r="Y33" s="76"/>
      <c r="Z33" s="76"/>
      <c r="AA33" s="76">
        <v>40410</v>
      </c>
      <c r="AB33" s="76"/>
      <c r="AC33" s="76"/>
      <c r="AD33" s="76"/>
      <c r="AE33" s="74">
        <f>IF(OR(AA33="",W33=""),0,AA33-W33+1)</f>
        <v>3</v>
      </c>
      <c r="AF33" s="74"/>
      <c r="AG33" s="74"/>
      <c r="AH33" s="76">
        <v>40350</v>
      </c>
      <c r="AI33" s="76"/>
      <c r="AJ33" s="76"/>
      <c r="AK33" s="76"/>
      <c r="AL33" s="76">
        <v>40360</v>
      </c>
      <c r="AM33" s="76"/>
      <c r="AN33" s="76"/>
      <c r="AO33" s="76"/>
      <c r="AP33" s="74">
        <f>IF(OR(AL33="",AH33=""),0,AL33-AH33+1)</f>
        <v>11</v>
      </c>
      <c r="AQ33" s="74"/>
      <c r="AR33" s="74"/>
      <c r="AS33" s="76">
        <v>40817</v>
      </c>
      <c r="AT33" s="76"/>
      <c r="AU33" s="76"/>
      <c r="AV33" s="76"/>
      <c r="AW33" s="76">
        <v>40849</v>
      </c>
      <c r="AX33" s="76"/>
      <c r="AY33" s="76"/>
      <c r="AZ33" s="76"/>
      <c r="BA33" s="74">
        <f>IF(OR(AW33="",AS33=""),0,AW33-AS33+1)</f>
        <v>33</v>
      </c>
      <c r="BB33" s="74"/>
      <c r="BC33" s="74"/>
      <c r="BD33" s="46">
        <v>40526</v>
      </c>
      <c r="BE33" s="47"/>
      <c r="BF33" s="48"/>
      <c r="BG33" s="46">
        <v>40527</v>
      </c>
      <c r="BH33" s="47"/>
      <c r="BI33" s="48"/>
      <c r="BJ33" s="90">
        <f>IF(OR(BG33="",BD33=""),0,BG33-BD33+1)</f>
        <v>2</v>
      </c>
      <c r="BK33" s="91"/>
      <c r="BL33" s="92"/>
      <c r="BM33" s="102">
        <v>41394</v>
      </c>
      <c r="BN33" s="103"/>
      <c r="BO33" s="103"/>
      <c r="BP33" s="104"/>
      <c r="BQ33" s="101">
        <f>AF49+AF52-I33-S33</f>
        <v>91</v>
      </c>
      <c r="BR33" s="101"/>
      <c r="BS33" s="101"/>
      <c r="BT33" s="101"/>
      <c r="BU33" s="7"/>
      <c r="BW33" s="99" t="s">
        <v>15</v>
      </c>
      <c r="BX33" s="100"/>
      <c r="BZ33" s="29">
        <f>IF(AND(BW33="да",X75&gt;0),BJ33,0)</f>
        <v>0</v>
      </c>
      <c r="CA33" s="29">
        <f>IF(AND(BW33="да",AA75&gt;0),BJ33,0)</f>
        <v>0</v>
      </c>
      <c r="CB33" s="29"/>
    </row>
    <row r="34" spans="2:80" ht="12" customHeight="1">
      <c r="B34" s="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6"/>
      <c r="X34" s="76"/>
      <c r="Y34" s="76"/>
      <c r="Z34" s="76"/>
      <c r="AA34" s="76"/>
      <c r="AB34" s="76"/>
      <c r="AC34" s="76"/>
      <c r="AD34" s="76"/>
      <c r="AE34" s="74"/>
      <c r="AF34" s="74"/>
      <c r="AG34" s="74"/>
      <c r="AH34" s="76"/>
      <c r="AI34" s="76"/>
      <c r="AJ34" s="76"/>
      <c r="AK34" s="76"/>
      <c r="AL34" s="76"/>
      <c r="AM34" s="76"/>
      <c r="AN34" s="76"/>
      <c r="AO34" s="76"/>
      <c r="AP34" s="74"/>
      <c r="AQ34" s="74"/>
      <c r="AR34" s="74"/>
      <c r="AS34" s="76"/>
      <c r="AT34" s="76"/>
      <c r="AU34" s="76"/>
      <c r="AV34" s="76"/>
      <c r="AW34" s="76"/>
      <c r="AX34" s="76"/>
      <c r="AY34" s="76"/>
      <c r="AZ34" s="76"/>
      <c r="BA34" s="74"/>
      <c r="BB34" s="74"/>
      <c r="BC34" s="74"/>
      <c r="BD34" s="49"/>
      <c r="BE34" s="50"/>
      <c r="BF34" s="51"/>
      <c r="BG34" s="49"/>
      <c r="BH34" s="50"/>
      <c r="BI34" s="51"/>
      <c r="BJ34" s="93"/>
      <c r="BK34" s="94"/>
      <c r="BL34" s="95"/>
      <c r="BM34" s="105"/>
      <c r="BN34" s="106"/>
      <c r="BO34" s="106"/>
      <c r="BP34" s="107"/>
      <c r="BQ34" s="101"/>
      <c r="BR34" s="101"/>
      <c r="BS34" s="101"/>
      <c r="BT34" s="101"/>
      <c r="BU34" s="7"/>
      <c r="BZ34" s="29"/>
      <c r="CA34" s="29"/>
      <c r="CB34" s="29"/>
    </row>
    <row r="35" spans="2:80" ht="12" customHeight="1" thickBot="1">
      <c r="B35" s="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6"/>
      <c r="X35" s="76"/>
      <c r="Y35" s="76"/>
      <c r="Z35" s="76"/>
      <c r="AA35" s="76"/>
      <c r="AB35" s="76"/>
      <c r="AC35" s="76"/>
      <c r="AD35" s="76"/>
      <c r="AE35" s="74"/>
      <c r="AF35" s="74"/>
      <c r="AG35" s="74"/>
      <c r="AH35" s="76"/>
      <c r="AI35" s="76"/>
      <c r="AJ35" s="76"/>
      <c r="AK35" s="76"/>
      <c r="AL35" s="76"/>
      <c r="AM35" s="76"/>
      <c r="AN35" s="76"/>
      <c r="AO35" s="76"/>
      <c r="AP35" s="74"/>
      <c r="AQ35" s="74"/>
      <c r="AR35" s="74"/>
      <c r="AS35" s="76"/>
      <c r="AT35" s="76"/>
      <c r="AU35" s="76"/>
      <c r="AV35" s="76"/>
      <c r="AW35" s="76"/>
      <c r="AX35" s="76"/>
      <c r="AY35" s="76"/>
      <c r="AZ35" s="76"/>
      <c r="BA35" s="74"/>
      <c r="BB35" s="74"/>
      <c r="BC35" s="74"/>
      <c r="BD35" s="52"/>
      <c r="BE35" s="53"/>
      <c r="BF35" s="54"/>
      <c r="BG35" s="52"/>
      <c r="BH35" s="53"/>
      <c r="BI35" s="54"/>
      <c r="BJ35" s="96"/>
      <c r="BK35" s="97"/>
      <c r="BL35" s="98"/>
      <c r="BM35" s="105"/>
      <c r="BN35" s="106"/>
      <c r="BO35" s="106"/>
      <c r="BP35" s="107"/>
      <c r="BQ35" s="101"/>
      <c r="BR35" s="101"/>
      <c r="BS35" s="101"/>
      <c r="BT35" s="101"/>
      <c r="BU35" s="7"/>
      <c r="BZ35" s="29"/>
      <c r="CA35" s="29"/>
      <c r="CB35" s="29"/>
    </row>
    <row r="36" spans="2:80" ht="12" customHeight="1" thickBot="1">
      <c r="B36" s="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6">
        <v>40539</v>
      </c>
      <c r="X36" s="76"/>
      <c r="Y36" s="76"/>
      <c r="Z36" s="76"/>
      <c r="AA36" s="76">
        <v>40543</v>
      </c>
      <c r="AB36" s="76"/>
      <c r="AC36" s="76"/>
      <c r="AD36" s="76"/>
      <c r="AE36" s="74">
        <f>IF(OR(AA36="",W36=""),0,AA36-W36+1)</f>
        <v>5</v>
      </c>
      <c r="AF36" s="74"/>
      <c r="AG36" s="74"/>
      <c r="AH36" s="76"/>
      <c r="AI36" s="76"/>
      <c r="AJ36" s="76"/>
      <c r="AK36" s="76"/>
      <c r="AL36" s="76"/>
      <c r="AM36" s="76"/>
      <c r="AN36" s="76"/>
      <c r="AO36" s="76"/>
      <c r="AP36" s="74">
        <f>IF(OR(AL36="",AH36=""),0,AL36-AH36+1)</f>
        <v>0</v>
      </c>
      <c r="AQ36" s="74"/>
      <c r="AR36" s="74"/>
      <c r="AS36" s="76">
        <v>41326</v>
      </c>
      <c r="AT36" s="76"/>
      <c r="AU36" s="76"/>
      <c r="AV36" s="76"/>
      <c r="AW36" s="76">
        <v>41327</v>
      </c>
      <c r="AX36" s="76"/>
      <c r="AY36" s="76"/>
      <c r="AZ36" s="76"/>
      <c r="BA36" s="74">
        <f>IF(OR(AW36="",AS36=""),0,AW36-AS36+1)</f>
        <v>2</v>
      </c>
      <c r="BB36" s="74"/>
      <c r="BC36" s="74"/>
      <c r="BD36" s="46">
        <v>41276</v>
      </c>
      <c r="BE36" s="47"/>
      <c r="BF36" s="48"/>
      <c r="BG36" s="46">
        <v>41277</v>
      </c>
      <c r="BH36" s="47"/>
      <c r="BI36" s="48"/>
      <c r="BJ36" s="90">
        <f>IF(OR(BG36="",BD36=""),0,BG36-BD36+1)</f>
        <v>2</v>
      </c>
      <c r="BK36" s="91"/>
      <c r="BL36" s="92"/>
      <c r="BM36" s="105"/>
      <c r="BN36" s="106"/>
      <c r="BO36" s="106"/>
      <c r="BP36" s="107"/>
      <c r="BQ36" s="101"/>
      <c r="BR36" s="101"/>
      <c r="BS36" s="101"/>
      <c r="BT36" s="101"/>
      <c r="BU36" s="7"/>
      <c r="BW36" s="99" t="s">
        <v>16</v>
      </c>
      <c r="BX36" s="100"/>
      <c r="BZ36" s="29">
        <f>IF(AND(BW36="да",X78&gt;0),BJ36,0)</f>
        <v>0</v>
      </c>
      <c r="CA36" s="29">
        <f>IF(AND(BW36="да",AA75&gt;0),BJ36,0)</f>
        <v>0</v>
      </c>
      <c r="CB36" s="29"/>
    </row>
    <row r="37" spans="2:80" ht="12" customHeight="1">
      <c r="B37" s="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6"/>
      <c r="X37" s="76"/>
      <c r="Y37" s="76"/>
      <c r="Z37" s="76"/>
      <c r="AA37" s="76"/>
      <c r="AB37" s="76"/>
      <c r="AC37" s="76"/>
      <c r="AD37" s="76"/>
      <c r="AE37" s="74"/>
      <c r="AF37" s="74"/>
      <c r="AG37" s="74"/>
      <c r="AH37" s="76"/>
      <c r="AI37" s="76"/>
      <c r="AJ37" s="76"/>
      <c r="AK37" s="76"/>
      <c r="AL37" s="76"/>
      <c r="AM37" s="76"/>
      <c r="AN37" s="76"/>
      <c r="AO37" s="76"/>
      <c r="AP37" s="74"/>
      <c r="AQ37" s="74"/>
      <c r="AR37" s="74"/>
      <c r="AS37" s="76"/>
      <c r="AT37" s="76"/>
      <c r="AU37" s="76"/>
      <c r="AV37" s="76"/>
      <c r="AW37" s="76"/>
      <c r="AX37" s="76"/>
      <c r="AY37" s="76"/>
      <c r="AZ37" s="76"/>
      <c r="BA37" s="74"/>
      <c r="BB37" s="74"/>
      <c r="BC37" s="74"/>
      <c r="BD37" s="49"/>
      <c r="BE37" s="50"/>
      <c r="BF37" s="51"/>
      <c r="BG37" s="49"/>
      <c r="BH37" s="50"/>
      <c r="BI37" s="51"/>
      <c r="BJ37" s="93"/>
      <c r="BK37" s="94"/>
      <c r="BL37" s="95"/>
      <c r="BM37" s="105"/>
      <c r="BN37" s="106"/>
      <c r="BO37" s="106"/>
      <c r="BP37" s="107"/>
      <c r="BQ37" s="101"/>
      <c r="BR37" s="101"/>
      <c r="BS37" s="101"/>
      <c r="BT37" s="101"/>
      <c r="BU37" s="7"/>
      <c r="BZ37" s="29">
        <f>SUM(BZ33:BZ36)</f>
        <v>0</v>
      </c>
      <c r="CA37" s="29">
        <f>SUM(CA33:CA36)</f>
        <v>0</v>
      </c>
      <c r="CB37" s="29"/>
    </row>
    <row r="38" spans="2:73" ht="12" customHeight="1">
      <c r="B38" s="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6"/>
      <c r="X38" s="76"/>
      <c r="Y38" s="76"/>
      <c r="Z38" s="76"/>
      <c r="AA38" s="76"/>
      <c r="AB38" s="76"/>
      <c r="AC38" s="76"/>
      <c r="AD38" s="76"/>
      <c r="AE38" s="74"/>
      <c r="AF38" s="74"/>
      <c r="AG38" s="74"/>
      <c r="AH38" s="76"/>
      <c r="AI38" s="76"/>
      <c r="AJ38" s="76"/>
      <c r="AK38" s="76"/>
      <c r="AL38" s="76"/>
      <c r="AM38" s="76"/>
      <c r="AN38" s="76"/>
      <c r="AO38" s="76"/>
      <c r="AP38" s="74"/>
      <c r="AQ38" s="74"/>
      <c r="AR38" s="74"/>
      <c r="AS38" s="76"/>
      <c r="AT38" s="76"/>
      <c r="AU38" s="76"/>
      <c r="AV38" s="76"/>
      <c r="AW38" s="76"/>
      <c r="AX38" s="76"/>
      <c r="AY38" s="76"/>
      <c r="AZ38" s="76"/>
      <c r="BA38" s="74"/>
      <c r="BB38" s="74"/>
      <c r="BC38" s="74"/>
      <c r="BD38" s="52"/>
      <c r="BE38" s="53"/>
      <c r="BF38" s="54"/>
      <c r="BG38" s="52"/>
      <c r="BH38" s="53"/>
      <c r="BI38" s="54"/>
      <c r="BJ38" s="96"/>
      <c r="BK38" s="97"/>
      <c r="BL38" s="98"/>
      <c r="BM38" s="105"/>
      <c r="BN38" s="106"/>
      <c r="BO38" s="106"/>
      <c r="BP38" s="107"/>
      <c r="BQ38" s="101"/>
      <c r="BR38" s="101"/>
      <c r="BS38" s="101"/>
      <c r="BT38" s="101"/>
      <c r="BU38" s="7"/>
    </row>
    <row r="39" spans="2:73" ht="12" customHeight="1">
      <c r="B39" s="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6">
        <v>40973</v>
      </c>
      <c r="X39" s="76"/>
      <c r="Y39" s="76"/>
      <c r="Z39" s="76"/>
      <c r="AA39" s="76">
        <v>40975</v>
      </c>
      <c r="AB39" s="76"/>
      <c r="AC39" s="76"/>
      <c r="AD39" s="76"/>
      <c r="AE39" s="74">
        <f>IF(OR(AA39="",W39=""),0,AA39-W39+1)</f>
        <v>3</v>
      </c>
      <c r="AF39" s="74"/>
      <c r="AG39" s="74"/>
      <c r="AH39" s="76"/>
      <c r="AI39" s="76"/>
      <c r="AJ39" s="76"/>
      <c r="AK39" s="76"/>
      <c r="AL39" s="76"/>
      <c r="AM39" s="76"/>
      <c r="AN39" s="76"/>
      <c r="AO39" s="76"/>
      <c r="AP39" s="74">
        <f>IF(OR(AL39="",AH39=""),0,AL39-AH39+1)</f>
        <v>0</v>
      </c>
      <c r="AQ39" s="74"/>
      <c r="AR39" s="74"/>
      <c r="AS39" s="76"/>
      <c r="AT39" s="76"/>
      <c r="AU39" s="76"/>
      <c r="AV39" s="76"/>
      <c r="AW39" s="76"/>
      <c r="AX39" s="76"/>
      <c r="AY39" s="76"/>
      <c r="AZ39" s="76"/>
      <c r="BA39" s="74">
        <f>IF(OR(AW39="",AS39=""),0,AW39-AS39+1)</f>
        <v>0</v>
      </c>
      <c r="BB39" s="74"/>
      <c r="BC39" s="74"/>
      <c r="BD39" s="46"/>
      <c r="BE39" s="47"/>
      <c r="BF39" s="48"/>
      <c r="BG39" s="46"/>
      <c r="BH39" s="47"/>
      <c r="BI39" s="48"/>
      <c r="BJ39" s="90">
        <f>IF(OR(BG39="",BD39=""),0,BG39-BD39+1)</f>
        <v>0</v>
      </c>
      <c r="BK39" s="91"/>
      <c r="BL39" s="92"/>
      <c r="BM39" s="105"/>
      <c r="BN39" s="106"/>
      <c r="BO39" s="106"/>
      <c r="BP39" s="107"/>
      <c r="BQ39" s="101"/>
      <c r="BR39" s="101"/>
      <c r="BS39" s="101"/>
      <c r="BT39" s="101"/>
      <c r="BU39" s="7"/>
    </row>
    <row r="40" spans="2:73" ht="12" customHeight="1">
      <c r="B40" s="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6"/>
      <c r="X40" s="76"/>
      <c r="Y40" s="76"/>
      <c r="Z40" s="76"/>
      <c r="AA40" s="76"/>
      <c r="AB40" s="76"/>
      <c r="AC40" s="76"/>
      <c r="AD40" s="76"/>
      <c r="AE40" s="74"/>
      <c r="AF40" s="74"/>
      <c r="AG40" s="74"/>
      <c r="AH40" s="76"/>
      <c r="AI40" s="76"/>
      <c r="AJ40" s="76"/>
      <c r="AK40" s="76"/>
      <c r="AL40" s="76"/>
      <c r="AM40" s="76"/>
      <c r="AN40" s="76"/>
      <c r="AO40" s="76"/>
      <c r="AP40" s="74"/>
      <c r="AQ40" s="74"/>
      <c r="AR40" s="74"/>
      <c r="AS40" s="76"/>
      <c r="AT40" s="76"/>
      <c r="AU40" s="76"/>
      <c r="AV40" s="76"/>
      <c r="AW40" s="76"/>
      <c r="AX40" s="76"/>
      <c r="AY40" s="76"/>
      <c r="AZ40" s="76"/>
      <c r="BA40" s="74"/>
      <c r="BB40" s="74"/>
      <c r="BC40" s="74"/>
      <c r="BD40" s="49"/>
      <c r="BE40" s="50"/>
      <c r="BF40" s="51"/>
      <c r="BG40" s="49"/>
      <c r="BH40" s="50"/>
      <c r="BI40" s="51"/>
      <c r="BJ40" s="93"/>
      <c r="BK40" s="94"/>
      <c r="BL40" s="95"/>
      <c r="BM40" s="105"/>
      <c r="BN40" s="106"/>
      <c r="BO40" s="106"/>
      <c r="BP40" s="107"/>
      <c r="BQ40" s="101"/>
      <c r="BR40" s="101"/>
      <c r="BS40" s="101"/>
      <c r="BT40" s="101"/>
      <c r="BU40" s="7"/>
    </row>
    <row r="41" spans="2:73" ht="12" customHeight="1">
      <c r="B41" s="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6"/>
      <c r="X41" s="76"/>
      <c r="Y41" s="76"/>
      <c r="Z41" s="76"/>
      <c r="AA41" s="76"/>
      <c r="AB41" s="76"/>
      <c r="AC41" s="76"/>
      <c r="AD41" s="76"/>
      <c r="AE41" s="74"/>
      <c r="AF41" s="74"/>
      <c r="AG41" s="74"/>
      <c r="AH41" s="76"/>
      <c r="AI41" s="76"/>
      <c r="AJ41" s="76"/>
      <c r="AK41" s="76"/>
      <c r="AL41" s="76"/>
      <c r="AM41" s="76"/>
      <c r="AN41" s="76"/>
      <c r="AO41" s="76"/>
      <c r="AP41" s="74"/>
      <c r="AQ41" s="74"/>
      <c r="AR41" s="74"/>
      <c r="AS41" s="76"/>
      <c r="AT41" s="76"/>
      <c r="AU41" s="76"/>
      <c r="AV41" s="76"/>
      <c r="AW41" s="76"/>
      <c r="AX41" s="76"/>
      <c r="AY41" s="76"/>
      <c r="AZ41" s="76"/>
      <c r="BA41" s="74"/>
      <c r="BB41" s="74"/>
      <c r="BC41" s="74"/>
      <c r="BD41" s="52"/>
      <c r="BE41" s="53"/>
      <c r="BF41" s="54"/>
      <c r="BG41" s="52"/>
      <c r="BH41" s="53"/>
      <c r="BI41" s="54"/>
      <c r="BJ41" s="96"/>
      <c r="BK41" s="97"/>
      <c r="BL41" s="98"/>
      <c r="BM41" s="108"/>
      <c r="BN41" s="109"/>
      <c r="BO41" s="109"/>
      <c r="BP41" s="110"/>
      <c r="BQ41" s="101"/>
      <c r="BR41" s="101"/>
      <c r="BS41" s="101"/>
      <c r="BT41" s="101"/>
      <c r="BU41" s="7"/>
    </row>
    <row r="42" spans="2:73" ht="12" customHeight="1">
      <c r="B42" s="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0"/>
      <c r="X42" s="20"/>
      <c r="Y42" s="20"/>
      <c r="Z42" s="20"/>
      <c r="AA42" s="20"/>
      <c r="AB42" s="20"/>
      <c r="AC42" s="20"/>
      <c r="AD42" s="20"/>
      <c r="AE42" s="15"/>
      <c r="AF42" s="15"/>
      <c r="AG42" s="15"/>
      <c r="AH42" s="20"/>
      <c r="AI42" s="20"/>
      <c r="AJ42" s="20"/>
      <c r="AK42" s="20"/>
      <c r="AL42" s="20"/>
      <c r="AM42" s="20"/>
      <c r="AN42" s="20"/>
      <c r="AO42" s="20"/>
      <c r="AP42" s="15"/>
      <c r="AQ42" s="15"/>
      <c r="AR42" s="15"/>
      <c r="AS42" s="20"/>
      <c r="AT42" s="20"/>
      <c r="AU42" s="20"/>
      <c r="AV42" s="20"/>
      <c r="AW42" s="20"/>
      <c r="AX42" s="20"/>
      <c r="AY42" s="20"/>
      <c r="AZ42" s="20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20"/>
      <c r="BN42" s="20"/>
      <c r="BO42" s="20"/>
      <c r="BP42" s="20"/>
      <c r="BQ42" s="19"/>
      <c r="BR42" s="19"/>
      <c r="BS42" s="19"/>
      <c r="BT42" s="19"/>
      <c r="BU42" s="7"/>
    </row>
    <row r="43" spans="2:73" ht="12" customHeight="1">
      <c r="B43" s="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4"/>
      <c r="BU43" s="7"/>
    </row>
    <row r="44" spans="2:73" ht="12" customHeight="1" thickBot="1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10"/>
    </row>
    <row r="46" s="28" customFormat="1" ht="12" customHeight="1" hidden="1"/>
    <row r="47" spans="2:45" s="29" customFormat="1" ht="12" customHeight="1" hidden="1">
      <c r="B47" s="29">
        <v>365</v>
      </c>
      <c r="D47" s="29" t="s">
        <v>15</v>
      </c>
      <c r="V47" s="30">
        <f>W13</f>
        <v>40350</v>
      </c>
      <c r="W47" s="30">
        <f>W15-1</f>
        <v>40772</v>
      </c>
      <c r="AL47" s="31"/>
      <c r="AM47" s="31"/>
      <c r="AN47" s="31"/>
      <c r="AO47" s="31"/>
      <c r="AP47" s="32"/>
      <c r="AQ47" s="32"/>
      <c r="AR47" s="32">
        <f>$C$33-$AD$50</f>
        <v>24</v>
      </c>
      <c r="AS47" s="32">
        <f>IF(AR47&lt;24,24,AR47)</f>
        <v>24</v>
      </c>
    </row>
    <row r="48" spans="2:45" s="29" customFormat="1" ht="12" customHeight="1" hidden="1">
      <c r="B48" s="29">
        <v>366</v>
      </c>
      <c r="D48" s="29" t="s">
        <v>16</v>
      </c>
      <c r="V48" s="32">
        <f>X84</f>
        <v>701</v>
      </c>
      <c r="X48" s="31">
        <f>IF($V$48+$C$33=$BX$14,0,($V$48)/29.7)</f>
        <v>23.602693602693602</v>
      </c>
      <c r="Y48" s="31">
        <f>INT(X48)</f>
        <v>23</v>
      </c>
      <c r="Z48" s="31">
        <f>X48-Y48</f>
        <v>0.6026936026936021</v>
      </c>
      <c r="AA48" s="31">
        <f>IF(OR(Z48*29.7=15,Z48*29.7&gt;15),Y48+1,Y48)</f>
        <v>24</v>
      </c>
      <c r="AB48" s="29">
        <f>ROUND($AA$48*(ROUND((($AE$48-$E$33)/12),2)),0)</f>
        <v>40</v>
      </c>
      <c r="AD48" s="29">
        <f>$C$33-$BZ$37</f>
        <v>24</v>
      </c>
      <c r="AE48" s="29">
        <f>IF(AD48&lt;24,24,AD48)</f>
        <v>24</v>
      </c>
      <c r="AL48" s="31"/>
      <c r="AM48" s="31"/>
      <c r="AN48" s="31"/>
      <c r="AO48" s="31"/>
      <c r="AP48" s="32"/>
      <c r="AQ48" s="32"/>
      <c r="AR48" s="32">
        <f>$C$33-$AD$50</f>
        <v>24</v>
      </c>
      <c r="AS48" s="32">
        <f>IF(AR48&lt;24,24,AR48)</f>
        <v>24</v>
      </c>
    </row>
    <row r="49" spans="22:32" s="29" customFormat="1" ht="12" customHeight="1" hidden="1">
      <c r="V49" s="32">
        <f>Y84</f>
        <v>693</v>
      </c>
      <c r="X49" s="31">
        <f>IF($V$49+$C$33=$BX$14,0,($V$49)/29.7)</f>
        <v>23.333333333333332</v>
      </c>
      <c r="Y49" s="31">
        <f>INT(X49)</f>
        <v>23</v>
      </c>
      <c r="Z49" s="31">
        <f>X49-Y49</f>
        <v>0.33333333333333215</v>
      </c>
      <c r="AA49" s="31">
        <f>IF(OR(Z49*29.7=15,Z49*29.7&gt;15),Y49+1,Y49)</f>
        <v>23</v>
      </c>
      <c r="AB49" s="29">
        <f>IF($X$48=0,$C$33,ROUND($AA$48*(($AE$49-$E$33)/12),0))</f>
        <v>40</v>
      </c>
      <c r="AC49" s="29">
        <f>IF($AB$49=$C$33,0,ROUND($AA$49*(ROUND(($E$33/12),2)),0))</f>
        <v>8</v>
      </c>
      <c r="AD49" s="29">
        <f>$C$33-$BZ$37</f>
        <v>24</v>
      </c>
      <c r="AE49" s="29">
        <f>IF(AD49&lt;24,24,AD49)</f>
        <v>24</v>
      </c>
      <c r="AF49" s="29">
        <f>IF(E33=0,AB48,AB49+AC49)</f>
        <v>48</v>
      </c>
    </row>
    <row r="50" spans="22:27" s="29" customFormat="1" ht="12" customHeight="1" hidden="1">
      <c r="V50" s="30">
        <f>W15</f>
        <v>40773</v>
      </c>
      <c r="W50" s="30">
        <f>BM33</f>
        <v>41394</v>
      </c>
      <c r="X50" s="31"/>
      <c r="Y50" s="31"/>
      <c r="Z50" s="31"/>
      <c r="AA50" s="31"/>
    </row>
    <row r="51" spans="22:31" s="29" customFormat="1" ht="12" customHeight="1" hidden="1">
      <c r="V51" s="32">
        <f>X85</f>
        <v>623</v>
      </c>
      <c r="X51" s="31">
        <f>IF($V$51+$C$33=$BX$14,0,($V$51)/29.7)</f>
        <v>20.976430976430976</v>
      </c>
      <c r="Y51" s="31">
        <f>INT(X51)</f>
        <v>20</v>
      </c>
      <c r="Z51" s="31">
        <f>X51-Y51</f>
        <v>0.9764309764309758</v>
      </c>
      <c r="AA51" s="31">
        <f>IF(OR(Z51*29.7=15,Z51*29.7&gt;15),Y51+1,Y51)</f>
        <v>21</v>
      </c>
      <c r="AB51" s="29">
        <f>ROUND($AA$51*(ROUND((($AE$51-$O$33)/12),2)),0)</f>
        <v>35</v>
      </c>
      <c r="AD51" s="29">
        <f>$M$33-$CA$37</f>
        <v>25</v>
      </c>
      <c r="AE51" s="29">
        <f>IF(AD51&lt;24,24,AD51)</f>
        <v>25</v>
      </c>
    </row>
    <row r="52" spans="22:32" s="29" customFormat="1" ht="12" customHeight="1" hidden="1">
      <c r="V52" s="32">
        <f>Y85</f>
        <v>582</v>
      </c>
      <c r="X52" s="31">
        <f>IF($V$52+$C$33=$BX$14,0,($V$52)/29.7)</f>
        <v>19.595959595959595</v>
      </c>
      <c r="Y52" s="31">
        <f>INT(X52)</f>
        <v>19</v>
      </c>
      <c r="Z52" s="31">
        <f>X52-Y52</f>
        <v>0.5959595959595951</v>
      </c>
      <c r="AA52" s="31">
        <f>IF(OR(Z52*29.7=15,Z52*29.7&gt;15),Y52+1,Y52)</f>
        <v>20</v>
      </c>
      <c r="AB52" s="29">
        <f>IF($X$51=0,$M$33,ROUND($AA$51*(($AE$51-$O$33)/12),0))</f>
        <v>35</v>
      </c>
      <c r="AC52" s="29">
        <f>IF($AB$52=$M$33,0,ROUND($AA$52*(ROUND(($O$33/12),2)),0))</f>
        <v>8</v>
      </c>
      <c r="AD52" s="29">
        <f>$M$33-$CA$37</f>
        <v>25</v>
      </c>
      <c r="AE52" s="29">
        <f>IF(AD52&lt;24,24,AD52)</f>
        <v>25</v>
      </c>
      <c r="AF52" s="29">
        <f>IF(C21=0,AB51,AB52+AC52)</f>
        <v>43</v>
      </c>
    </row>
    <row r="53" s="29" customFormat="1" ht="12" customHeight="1" hidden="1"/>
    <row r="54" spans="22:27" s="29" customFormat="1" ht="12" customHeight="1" hidden="1">
      <c r="V54" s="33">
        <f>W13</f>
        <v>40350</v>
      </c>
      <c r="W54" s="33">
        <f>W15-1</f>
        <v>40772</v>
      </c>
      <c r="X54" s="34">
        <f>IF(W54&lt;V54,0,W54-V54+1)</f>
        <v>423</v>
      </c>
      <c r="Y54" s="33">
        <f>W15</f>
        <v>40773</v>
      </c>
      <c r="Z54" s="33">
        <f>BM33</f>
        <v>41394</v>
      </c>
      <c r="AA54" s="35">
        <f>IF(Z54&lt;Y54,0,Z54-Y54+1)</f>
        <v>622</v>
      </c>
    </row>
    <row r="55" spans="22:28" s="29" customFormat="1" ht="12" customHeight="1" hidden="1">
      <c r="V55" s="66"/>
      <c r="W55" s="66"/>
      <c r="X55" s="66"/>
      <c r="Y55" s="66"/>
      <c r="Z55" s="66"/>
      <c r="AA55" s="66"/>
      <c r="AB55" s="36"/>
    </row>
    <row r="56" spans="22:28" s="29" customFormat="1" ht="12" customHeight="1" hidden="1">
      <c r="V56" s="37">
        <f>IF(AND($W33&gt;=$V$54,$W33&lt;=$W$54),$W33,0)</f>
        <v>40408</v>
      </c>
      <c r="W56" s="37">
        <f>IF(AND($AA33&gt;$W$54,V56&gt;=0),$W$54,$AA33)</f>
        <v>40410</v>
      </c>
      <c r="X56" s="38">
        <f>IF(OR(W56=0,V56=0),0,W56-V56+1)</f>
        <v>3</v>
      </c>
      <c r="Y56" s="37">
        <f>IF(AND($W33&gt;$Y$54,X56=0),$W33,$Y$54)</f>
        <v>40773</v>
      </c>
      <c r="Z56" s="37">
        <f>IF($AA33&lt;$Y$54,0,$AA33)</f>
        <v>0</v>
      </c>
      <c r="AA56" s="38">
        <f>IF(Z56&lt;Y56,0,Z56-Y56+1)</f>
        <v>0</v>
      </c>
      <c r="AB56" s="36"/>
    </row>
    <row r="57" spans="22:28" s="29" customFormat="1" ht="12" customHeight="1" hidden="1">
      <c r="V57" s="37">
        <f>IF(AND($W36&gt;=$V$54,$W36&lt;=$W$54),$W36,0)</f>
        <v>40539</v>
      </c>
      <c r="W57" s="37">
        <f>IF(AND($AA36&gt;$W$54,V57&gt;=0),$W$54,$AA36)</f>
        <v>40543</v>
      </c>
      <c r="X57" s="38">
        <f>IF(OR(W57=0,V57=0),0,W57-V57+1)</f>
        <v>5</v>
      </c>
      <c r="Y57" s="37">
        <f>IF(AND($W36&gt;$Y$54,X57=0),$W36,$Y$54)</f>
        <v>40773</v>
      </c>
      <c r="Z57" s="37">
        <f>IF($AA36&lt;$Y$54,0,$AA36)</f>
        <v>0</v>
      </c>
      <c r="AA57" s="38">
        <f>IF(Z57&lt;Y57,0,Z57-Y57+1)</f>
        <v>0</v>
      </c>
      <c r="AB57" s="36"/>
    </row>
    <row r="58" spans="22:28" s="29" customFormat="1" ht="12" customHeight="1" hidden="1">
      <c r="V58" s="37">
        <f>IF(AND($W39&gt;=$V$54,$W39&lt;=$W$54),$W39,0)</f>
        <v>0</v>
      </c>
      <c r="W58" s="37">
        <f>IF(AND($AA39&gt;$W$54,V58&gt;=0),$W$54,$AA39)</f>
        <v>40772</v>
      </c>
      <c r="X58" s="38">
        <f>IF(OR(W58=0,V58=0),0,W58-V58+1)</f>
        <v>0</v>
      </c>
      <c r="Y58" s="37">
        <f>IF(AND($W39&gt;$Y$54,X58=0),$W39,$Y$54)</f>
        <v>40973</v>
      </c>
      <c r="Z58" s="37">
        <f>IF($AA39&lt;$Y$54,0,$AA39)</f>
        <v>40975</v>
      </c>
      <c r="AA58" s="38">
        <f>IF(Z58&lt;Y58,0,Z58-Y58+1)</f>
        <v>3</v>
      </c>
      <c r="AB58" s="36"/>
    </row>
    <row r="59" spans="22:28" s="29" customFormat="1" ht="12" customHeight="1" hidden="1">
      <c r="V59" s="37"/>
      <c r="W59" s="37"/>
      <c r="X59" s="38"/>
      <c r="Y59" s="37"/>
      <c r="Z59" s="37"/>
      <c r="AA59" s="38"/>
      <c r="AB59" s="36"/>
    </row>
    <row r="60" spans="22:28" s="29" customFormat="1" ht="12" customHeight="1" hidden="1">
      <c r="V60" s="36"/>
      <c r="W60" s="36"/>
      <c r="X60" s="38">
        <f>SUM(X56:X59)</f>
        <v>8</v>
      </c>
      <c r="Y60" s="39">
        <f>IF(OR(X60=0,X60&lt;=14),0,X60-14)</f>
        <v>0</v>
      </c>
      <c r="Z60" s="39"/>
      <c r="AA60" s="38">
        <f>SUM(AA56:AA59)</f>
        <v>3</v>
      </c>
      <c r="AB60" s="36">
        <f>IF(X60=0,IF(OR(AA60=0,AA60+X60&lt;=14),0,AA60+X60-14),AA60+X60-14)</f>
        <v>-3</v>
      </c>
    </row>
    <row r="61" spans="22:28" s="29" customFormat="1" ht="12" customHeight="1" hidden="1">
      <c r="V61" s="33"/>
      <c r="W61" s="33"/>
      <c r="X61" s="34"/>
      <c r="Y61" s="33"/>
      <c r="Z61" s="33"/>
      <c r="AA61" s="35"/>
      <c r="AB61" s="36"/>
    </row>
    <row r="62" spans="22:28" s="29" customFormat="1" ht="12" customHeight="1" hidden="1">
      <c r="V62" s="66"/>
      <c r="W62" s="66"/>
      <c r="X62" s="66"/>
      <c r="Y62" s="66"/>
      <c r="Z62" s="66"/>
      <c r="AA62" s="66"/>
      <c r="AB62" s="36"/>
    </row>
    <row r="63" spans="22:28" s="29" customFormat="1" ht="12" customHeight="1" hidden="1">
      <c r="V63" s="37">
        <f>IF(AND($AH33&gt;=$V$54,$AH33&lt;=$W$54),$AH33,0)</f>
        <v>40350</v>
      </c>
      <c r="W63" s="37">
        <f>IF(AND($AL33&gt;$W$54,V63&gt;0),$W$54,$AL33)</f>
        <v>40360</v>
      </c>
      <c r="X63" s="38">
        <f>IF(OR(W63=0,V63=0),0,W63-V63+1)</f>
        <v>11</v>
      </c>
      <c r="Y63" s="37">
        <f>IF(AND($AH33&gt;$Y$54,X63=0),$AH33,$Y$54)</f>
        <v>40773</v>
      </c>
      <c r="Z63" s="37">
        <f>IF($AL33&lt;$Y$54,0,$AL33)</f>
        <v>0</v>
      </c>
      <c r="AA63" s="40">
        <f>IF(OR(Z63=0,Y63=0),0,Z63-Y63+1)</f>
        <v>0</v>
      </c>
      <c r="AB63" s="36"/>
    </row>
    <row r="64" spans="22:28" s="29" customFormat="1" ht="5.25" customHeight="1" hidden="1">
      <c r="V64" s="37"/>
      <c r="W64" s="37"/>
      <c r="X64" s="38"/>
      <c r="Y64" s="37"/>
      <c r="Z64" s="37"/>
      <c r="AA64" s="40"/>
      <c r="AB64" s="36"/>
    </row>
    <row r="65" spans="22:28" s="29" customFormat="1" ht="12" customHeight="1" hidden="1">
      <c r="V65" s="37"/>
      <c r="W65" s="37"/>
      <c r="X65" s="38">
        <f>SUM(X63:X64)</f>
        <v>11</v>
      </c>
      <c r="Y65" s="37"/>
      <c r="Z65" s="37"/>
      <c r="AA65" s="38">
        <f>SUM(AA63:AA64)</f>
        <v>0</v>
      </c>
      <c r="AB65" s="36"/>
    </row>
    <row r="66" spans="22:28" s="29" customFormat="1" ht="12" customHeight="1" hidden="1">
      <c r="V66" s="39"/>
      <c r="W66" s="39"/>
      <c r="X66" s="39"/>
      <c r="Y66" s="39"/>
      <c r="Z66" s="39"/>
      <c r="AA66" s="39"/>
      <c r="AB66" s="36"/>
    </row>
    <row r="67" spans="22:28" s="29" customFormat="1" ht="12" customHeight="1" hidden="1">
      <c r="V67" s="41"/>
      <c r="W67" s="41"/>
      <c r="X67" s="41"/>
      <c r="Y67" s="39"/>
      <c r="Z67" s="39"/>
      <c r="AA67" s="39"/>
      <c r="AB67" s="36"/>
    </row>
    <row r="68" spans="22:28" s="29" customFormat="1" ht="12" customHeight="1" hidden="1">
      <c r="V68" s="66"/>
      <c r="W68" s="66"/>
      <c r="X68" s="66"/>
      <c r="Y68" s="66"/>
      <c r="Z68" s="66"/>
      <c r="AA68" s="66"/>
      <c r="AB68" s="36"/>
    </row>
    <row r="69" spans="22:28" s="29" customFormat="1" ht="12" customHeight="1" hidden="1">
      <c r="V69" s="37">
        <f>IF(AND($AS33&gt;=$V$54,$AS33&lt;$W$54),$AS33,0)</f>
        <v>0</v>
      </c>
      <c r="W69" s="37">
        <f>IF(AND($AW33&gt;$W$54,V69&gt;=0),$W$54,$AW33)</f>
        <v>40772</v>
      </c>
      <c r="X69" s="38">
        <f>IF(OR(W69=0,V69=0),0,W69-V69+1)</f>
        <v>0</v>
      </c>
      <c r="Y69" s="37">
        <f>IF(AND($AS33&gt;$Y$54,X69=0),$AS33,$Y$54)</f>
        <v>40817</v>
      </c>
      <c r="Z69" s="37">
        <f>IF($AW33&lt;$Y$54,0,$AW33)</f>
        <v>40849</v>
      </c>
      <c r="AA69" s="38">
        <f>IF(Z69&lt;Y69,0,Z69-Y69+1)</f>
        <v>33</v>
      </c>
      <c r="AB69" s="36"/>
    </row>
    <row r="70" spans="22:28" s="29" customFormat="1" ht="12" customHeight="1" hidden="1">
      <c r="V70" s="37">
        <f>IF(AND($AS36&gt;=$V$54,$AS36&lt;$W$54),$AS36,0)</f>
        <v>0</v>
      </c>
      <c r="W70" s="37">
        <f>IF(AND($AW36&gt;$W$54,V70&gt;=0),$W$54,$AW36)</f>
        <v>40772</v>
      </c>
      <c r="X70" s="38">
        <f>IF(OR(W70=0,V70=0),0,W70-V70+1)</f>
        <v>0</v>
      </c>
      <c r="Y70" s="37">
        <f>IF(AND($AS36&gt;$Y$54,X70=0),$AS36,$Y$54)</f>
        <v>41326</v>
      </c>
      <c r="Z70" s="37">
        <f>IF($AW36&lt;$Y$54,0,$AW36)</f>
        <v>41327</v>
      </c>
      <c r="AA70" s="38">
        <f>IF(Z70&lt;Y70,0,Z70-Y70+1)</f>
        <v>2</v>
      </c>
      <c r="AB70" s="36"/>
    </row>
    <row r="71" spans="22:28" s="29" customFormat="1" ht="12" customHeight="1" hidden="1">
      <c r="V71" s="37">
        <f>IF(AND($AS39&gt;=$V$54,$AS39&lt;$W$54),$AS39,0)</f>
        <v>0</v>
      </c>
      <c r="W71" s="37">
        <f>IF(AND($AW39&gt;$W$54,V71&gt;=0),$W$54,$AW39)</f>
        <v>0</v>
      </c>
      <c r="X71" s="38"/>
      <c r="Y71" s="37">
        <f>IF(AND($AS39&gt;$Y$54,X71=0),$AS39,$Y$54)</f>
        <v>40773</v>
      </c>
      <c r="Z71" s="37">
        <f>IF($AW39&lt;$Y$54,0,$AW39)</f>
        <v>0</v>
      </c>
      <c r="AA71" s="38"/>
      <c r="AB71" s="36"/>
    </row>
    <row r="72" spans="22:28" s="29" customFormat="1" ht="12" customHeight="1" hidden="1">
      <c r="V72" s="36"/>
      <c r="W72" s="36"/>
      <c r="X72" s="38">
        <f>SUM(X69:X71)</f>
        <v>0</v>
      </c>
      <c r="Y72" s="36"/>
      <c r="Z72" s="36"/>
      <c r="AA72" s="38">
        <f>SUM(AA69:AA71)</f>
        <v>35</v>
      </c>
      <c r="AB72" s="36"/>
    </row>
    <row r="73" spans="22:28" s="29" customFormat="1" ht="12" customHeight="1" hidden="1">
      <c r="V73" s="41"/>
      <c r="W73" s="41"/>
      <c r="X73" s="41"/>
      <c r="Y73" s="39"/>
      <c r="Z73" s="39"/>
      <c r="AA73" s="39"/>
      <c r="AB73" s="36"/>
    </row>
    <row r="74" spans="22:28" s="29" customFormat="1" ht="12" customHeight="1" hidden="1">
      <c r="V74" s="66"/>
      <c r="W74" s="66"/>
      <c r="X74" s="66"/>
      <c r="Y74" s="66"/>
      <c r="Z74" s="66"/>
      <c r="AA74" s="66"/>
      <c r="AB74" s="36"/>
    </row>
    <row r="75" spans="22:28" s="29" customFormat="1" ht="12" customHeight="1" hidden="1">
      <c r="V75" s="37">
        <f>IF(AND($BD33&gt;=$V$54,$BG33&lt;=$W$54),$AS33,0)</f>
        <v>40817</v>
      </c>
      <c r="W75" s="37">
        <f>IF(AND($BG33&gt;$W$54,$V75&gt;=0),$W$54,$BG33)</f>
        <v>40527</v>
      </c>
      <c r="X75" s="38">
        <f>IF(OR(W75=0,V75=0),0,W75-V75+1)</f>
        <v>-289</v>
      </c>
      <c r="Y75" s="37">
        <f>IF(AND($BD33&gt;$Y$54,X75=0),$BD$33,$Y$54)</f>
        <v>40773</v>
      </c>
      <c r="Z75" s="37">
        <f>IF(BG33&lt;$Y$54,0,BG33)</f>
        <v>0</v>
      </c>
      <c r="AA75" s="38">
        <f>IF(Z75&lt;Y75,0,Z75-Y75+1)</f>
        <v>0</v>
      </c>
      <c r="AB75" s="36"/>
    </row>
    <row r="76" spans="22:28" s="29" customFormat="1" ht="12" customHeight="1" hidden="1">
      <c r="V76" s="37">
        <f>IF(AND($BD36&gt;=$V$54,$BG36&lt;=$W$54),$AS36,0)</f>
        <v>0</v>
      </c>
      <c r="W76" s="37">
        <f>IF(AND($BG36&gt;$W$54,$V76&gt;=0),$W$54,$BG36)</f>
        <v>40772</v>
      </c>
      <c r="X76" s="38">
        <f>IF(OR(W76=0,V76=0),0,W76-V76+1)</f>
        <v>0</v>
      </c>
      <c r="Y76" s="37">
        <f>IF(AND($BD36&gt;$Y$54,X76=0),$BD$33,$Y$54)</f>
        <v>40526</v>
      </c>
      <c r="Z76" s="37">
        <f>IF(BG36&lt;$Y$54,0,BG33)</f>
        <v>40527</v>
      </c>
      <c r="AA76" s="38">
        <f>IF(Z76&lt;Y76,0,Z76-Y76+1)</f>
        <v>2</v>
      </c>
      <c r="AB76" s="36"/>
    </row>
    <row r="77" spans="22:28" s="29" customFormat="1" ht="12" customHeight="1" hidden="1">
      <c r="V77" s="37">
        <f>IF(AND($BD39&gt;=$V$54,$BG39&lt;=$W$54),$AS39,0)</f>
        <v>0</v>
      </c>
      <c r="W77" s="37">
        <f>IF(AND($BG39&gt;$W$54,$V77&gt;=0),$W$54,$BG39)</f>
        <v>0</v>
      </c>
      <c r="X77" s="38">
        <f>IF(OR(W77=0,V77=0),0,W77-V77+1)</f>
        <v>0</v>
      </c>
      <c r="Y77" s="37">
        <f>IF(AND($BD39&gt;$Y$54,X77=0),$BD$33,$Y$54)</f>
        <v>40773</v>
      </c>
      <c r="Z77" s="37">
        <f>IF(BG39&lt;$Y$54,0,BG39)</f>
        <v>0</v>
      </c>
      <c r="AA77" s="38">
        <f>IF(Z77&lt;Y77,0,Z77-Y77+1)</f>
        <v>0</v>
      </c>
      <c r="AB77" s="36"/>
    </row>
    <row r="78" spans="22:28" s="29" customFormat="1" ht="12" customHeight="1" hidden="1">
      <c r="V78" s="37"/>
      <c r="W78" s="37"/>
      <c r="X78" s="38"/>
      <c r="Y78" s="37"/>
      <c r="Z78" s="37"/>
      <c r="AA78" s="38"/>
      <c r="AB78" s="36"/>
    </row>
    <row r="79" spans="22:28" s="29" customFormat="1" ht="12" customHeight="1" hidden="1">
      <c r="V79" s="36"/>
      <c r="W79" s="36"/>
      <c r="X79" s="38">
        <f>SUM(X75:X78)</f>
        <v>-289</v>
      </c>
      <c r="Y79" s="36"/>
      <c r="Z79" s="36"/>
      <c r="AA79" s="38">
        <f>SUM(AA75:AA78)</f>
        <v>2</v>
      </c>
      <c r="AB79" s="36"/>
    </row>
    <row r="80" spans="22:28" s="29" customFormat="1" ht="12" customHeight="1" hidden="1">
      <c r="V80" s="41"/>
      <c r="W80" s="41"/>
      <c r="X80" s="41"/>
      <c r="Y80" s="39"/>
      <c r="Z80" s="39"/>
      <c r="AA80" s="39"/>
      <c r="AB80" s="36"/>
    </row>
    <row r="81" spans="22:28" s="29" customFormat="1" ht="12" customHeight="1" hidden="1">
      <c r="V81" s="37"/>
      <c r="W81" s="37"/>
      <c r="X81" s="37"/>
      <c r="Y81" s="39"/>
      <c r="Z81" s="39"/>
      <c r="AA81" s="39"/>
      <c r="AB81" s="36"/>
    </row>
    <row r="82" spans="22:28" s="29" customFormat="1" ht="12" customHeight="1" hidden="1">
      <c r="V82" s="37">
        <f>V54</f>
        <v>40350</v>
      </c>
      <c r="W82" s="42">
        <f>Z54</f>
        <v>41394</v>
      </c>
      <c r="X82" s="38">
        <f>X54+AA54</f>
        <v>1045</v>
      </c>
      <c r="Y82" s="39"/>
      <c r="Z82" s="39"/>
      <c r="AA82" s="39"/>
      <c r="AB82" s="36"/>
    </row>
    <row r="83" spans="22:28" s="29" customFormat="1" ht="12" customHeight="1" hidden="1">
      <c r="V83" s="37"/>
      <c r="W83" s="37"/>
      <c r="X83" s="37"/>
      <c r="Y83" s="37"/>
      <c r="Z83" s="39"/>
      <c r="AA83" s="39"/>
      <c r="AB83" s="36"/>
    </row>
    <row r="84" spans="22:28" s="29" customFormat="1" ht="12" customHeight="1" hidden="1">
      <c r="V84" s="43">
        <f>V54</f>
        <v>40350</v>
      </c>
      <c r="W84" s="43">
        <f>W54</f>
        <v>40772</v>
      </c>
      <c r="X84" s="39">
        <f>$X$54-$X$65-$Y$60-$X$79</f>
        <v>701</v>
      </c>
      <c r="Y84" s="39">
        <f>$X$54-$X$63-$X$60-$X$72-$X$79</f>
        <v>693</v>
      </c>
      <c r="Z84" s="39"/>
      <c r="AA84" s="39"/>
      <c r="AB84" s="36"/>
    </row>
    <row r="85" spans="22:28" s="29" customFormat="1" ht="12" customHeight="1" hidden="1">
      <c r="V85" s="43">
        <f>Y54</f>
        <v>40773</v>
      </c>
      <c r="W85" s="43">
        <f>Z54</f>
        <v>41394</v>
      </c>
      <c r="X85" s="39">
        <f>$AA$54-$AB$60-$AA$65-$AA$79</f>
        <v>623</v>
      </c>
      <c r="Y85" s="39">
        <f>$AA$54-$AA$65-$AA$60-$AA$72-$AA$79</f>
        <v>582</v>
      </c>
      <c r="Z85" s="39"/>
      <c r="AA85" s="39"/>
      <c r="AB85" s="36"/>
    </row>
    <row r="86" s="29" customFormat="1" ht="12" customHeight="1" hidden="1"/>
    <row r="87" s="29" customFormat="1" ht="12" customHeight="1" hidden="1"/>
    <row r="88" ht="12" customHeight="1" hidden="1"/>
    <row r="89" ht="12" customHeight="1" hidden="1"/>
    <row r="90" ht="12" customHeight="1" hidden="1"/>
    <row r="91" ht="12" customHeight="1" hidden="1"/>
  </sheetData>
  <sheetProtection/>
  <mergeCells count="118">
    <mergeCell ref="AB8:AT8"/>
    <mergeCell ref="AB9:AT9"/>
    <mergeCell ref="B2:BU2"/>
    <mergeCell ref="BW33:BX33"/>
    <mergeCell ref="E33:H35"/>
    <mergeCell ref="I33:L35"/>
    <mergeCell ref="BA32:BC32"/>
    <mergeCell ref="E32:H32"/>
    <mergeCell ref="I32:L32"/>
    <mergeCell ref="AL33:AO35"/>
    <mergeCell ref="AW39:AZ41"/>
    <mergeCell ref="BW36:BX36"/>
    <mergeCell ref="BQ33:BT41"/>
    <mergeCell ref="BJ32:BL32"/>
    <mergeCell ref="BM33:BP41"/>
    <mergeCell ref="BJ39:BL41"/>
    <mergeCell ref="AA39:AD41"/>
    <mergeCell ref="AE39:AG41"/>
    <mergeCell ref="AH39:AK41"/>
    <mergeCell ref="AL39:AO41"/>
    <mergeCell ref="AP39:AR41"/>
    <mergeCell ref="AS39:AV41"/>
    <mergeCell ref="BJ33:BL35"/>
    <mergeCell ref="AH33:AK35"/>
    <mergeCell ref="C39:D41"/>
    <mergeCell ref="E39:H41"/>
    <mergeCell ref="I39:L41"/>
    <mergeCell ref="W39:Z41"/>
    <mergeCell ref="M39:N41"/>
    <mergeCell ref="O39:R41"/>
    <mergeCell ref="S39:V41"/>
    <mergeCell ref="BA39:BC41"/>
    <mergeCell ref="BJ36:BL38"/>
    <mergeCell ref="AP36:AR38"/>
    <mergeCell ref="AS36:AV38"/>
    <mergeCell ref="AW36:AZ38"/>
    <mergeCell ref="BA36:BC38"/>
    <mergeCell ref="BG36:BI38"/>
    <mergeCell ref="C33:D35"/>
    <mergeCell ref="C36:D38"/>
    <mergeCell ref="E36:H38"/>
    <mergeCell ref="I36:L38"/>
    <mergeCell ref="W36:Z38"/>
    <mergeCell ref="AL36:AO38"/>
    <mergeCell ref="W33:Z35"/>
    <mergeCell ref="AB7:AT7"/>
    <mergeCell ref="AP33:AR35"/>
    <mergeCell ref="AS33:AV35"/>
    <mergeCell ref="C32:D32"/>
    <mergeCell ref="W32:Z32"/>
    <mergeCell ref="AA32:AD32"/>
    <mergeCell ref="AE32:AG32"/>
    <mergeCell ref="M32:N32"/>
    <mergeCell ref="O32:R32"/>
    <mergeCell ref="S32:V32"/>
    <mergeCell ref="BA25:BC31"/>
    <mergeCell ref="C4:BT4"/>
    <mergeCell ref="AB6:AT6"/>
    <mergeCell ref="W13:AA13"/>
    <mergeCell ref="BM17:BP31"/>
    <mergeCell ref="BQ17:BT31"/>
    <mergeCell ref="W17:AG24"/>
    <mergeCell ref="AH17:AR24"/>
    <mergeCell ref="AS17:BC24"/>
    <mergeCell ref="W25:Z31"/>
    <mergeCell ref="C17:L20"/>
    <mergeCell ref="BX14:BY14"/>
    <mergeCell ref="AL25:AO31"/>
    <mergeCell ref="BQ32:BT32"/>
    <mergeCell ref="BM32:BP32"/>
    <mergeCell ref="AL32:AO32"/>
    <mergeCell ref="AP32:AR32"/>
    <mergeCell ref="AS32:AV32"/>
    <mergeCell ref="AS25:AV31"/>
    <mergeCell ref="AW25:AZ31"/>
    <mergeCell ref="C21:D31"/>
    <mergeCell ref="E21:H31"/>
    <mergeCell ref="I21:L31"/>
    <mergeCell ref="AA25:AD31"/>
    <mergeCell ref="AE25:AG31"/>
    <mergeCell ref="M21:N31"/>
    <mergeCell ref="AP25:AR31"/>
    <mergeCell ref="AH25:AK31"/>
    <mergeCell ref="O21:R31"/>
    <mergeCell ref="S21:V31"/>
    <mergeCell ref="M17:V20"/>
    <mergeCell ref="AA33:AD35"/>
    <mergeCell ref="AE33:AG35"/>
    <mergeCell ref="V55:AA55"/>
    <mergeCell ref="V62:AA62"/>
    <mergeCell ref="V68:AA68"/>
    <mergeCell ref="M33:N35"/>
    <mergeCell ref="O33:R35"/>
    <mergeCell ref="S33:V35"/>
    <mergeCell ref="M36:N38"/>
    <mergeCell ref="O36:R38"/>
    <mergeCell ref="S36:V38"/>
    <mergeCell ref="AA36:AD38"/>
    <mergeCell ref="BD36:BF38"/>
    <mergeCell ref="BD39:BF41"/>
    <mergeCell ref="BG33:BI35"/>
    <mergeCell ref="W15:AA15"/>
    <mergeCell ref="BA33:BC35"/>
    <mergeCell ref="AW32:AZ32"/>
    <mergeCell ref="AH32:AK32"/>
    <mergeCell ref="AW33:AZ35"/>
    <mergeCell ref="AE36:AG38"/>
    <mergeCell ref="AH36:AK38"/>
    <mergeCell ref="BG39:BI41"/>
    <mergeCell ref="BJ22:BL31"/>
    <mergeCell ref="B1:BF1"/>
    <mergeCell ref="V74:AA74"/>
    <mergeCell ref="BD17:BL21"/>
    <mergeCell ref="BD22:BF31"/>
    <mergeCell ref="BG22:BI31"/>
    <mergeCell ref="BD32:BF32"/>
    <mergeCell ref="BG32:BI32"/>
    <mergeCell ref="BD33:BF35"/>
  </mergeCells>
  <dataValidations count="2">
    <dataValidation type="list" allowBlank="1" showInputMessage="1" showErrorMessage="1" sqref="BX14:BY14">
      <formula1>$B$47:$B$48</formula1>
    </dataValidation>
    <dataValidation type="list" allowBlank="1" showInputMessage="1" showErrorMessage="1" sqref="BW33:BX33 BW36:BX36">
      <formula1>$D$47:$D$48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scale="88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U48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3.625" style="1" bestFit="1" customWidth="1"/>
    <col min="3" max="57" width="2.625" style="1" customWidth="1"/>
    <col min="58" max="16384" width="2.75390625" style="1" customWidth="1"/>
  </cols>
  <sheetData>
    <row r="1" spans="2:58" ht="110.25" customHeight="1">
      <c r="B1" s="64" t="s">
        <v>23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2:73" ht="15" customHeight="1" thickBot="1">
      <c r="B2" s="111" t="s">
        <v>26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</row>
    <row r="3" spans="2:73" ht="12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5"/>
      <c r="BG3" s="44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</row>
    <row r="4" spans="2:58" ht="12" customHeight="1">
      <c r="B4" s="6"/>
      <c r="C4" s="80" t="s">
        <v>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7"/>
    </row>
    <row r="5" spans="2:58" ht="12" customHeight="1">
      <c r="B5" s="6"/>
      <c r="C5" s="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1"/>
      <c r="BF5" s="7"/>
    </row>
    <row r="6" spans="2:58" ht="12" customHeight="1">
      <c r="B6" s="6"/>
      <c r="C6" s="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1" t="s">
        <v>17</v>
      </c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2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1"/>
      <c r="BF6" s="7"/>
    </row>
    <row r="7" spans="2:58" ht="12" customHeight="1">
      <c r="B7" s="6"/>
      <c r="C7" s="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9" t="s">
        <v>18</v>
      </c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1"/>
      <c r="BF7" s="7"/>
    </row>
    <row r="8" spans="2:58" ht="12" customHeight="1">
      <c r="B8" s="6"/>
      <c r="C8" s="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1"/>
      <c r="BF8" s="7"/>
    </row>
    <row r="9" spans="2:58" ht="12" customHeight="1">
      <c r="B9" s="6"/>
      <c r="C9" s="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9" t="s">
        <v>24</v>
      </c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1"/>
      <c r="BF9" s="7"/>
    </row>
    <row r="10" spans="2:58" ht="12" customHeight="1">
      <c r="B10" s="6"/>
      <c r="C10" s="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1"/>
      <c r="BF10" s="7"/>
    </row>
    <row r="11" spans="2:58" ht="12" customHeight="1">
      <c r="B11" s="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7"/>
    </row>
    <row r="12" spans="2:58" ht="12" customHeight="1">
      <c r="B12" s="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7"/>
    </row>
    <row r="13" spans="2:58" ht="12" customHeight="1" thickBot="1">
      <c r="B13" s="6"/>
      <c r="C13" s="13"/>
      <c r="D13" s="14"/>
      <c r="E13" s="14"/>
      <c r="F13" s="1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4"/>
      <c r="BF13" s="7"/>
    </row>
    <row r="14" spans="2:62" ht="12" customHeight="1" thickBot="1">
      <c r="B14" s="6"/>
      <c r="C14" s="13"/>
      <c r="D14" s="14"/>
      <c r="E14" s="14"/>
      <c r="F14" s="14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6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"/>
      <c r="BI14" s="78">
        <v>365</v>
      </c>
      <c r="BJ14" s="79"/>
    </row>
    <row r="15" spans="2:58" ht="12" customHeight="1">
      <c r="B15" s="6"/>
      <c r="C15" s="13" t="s">
        <v>1</v>
      </c>
      <c r="D15" s="14"/>
      <c r="E15" s="14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7"/>
      <c r="U15" s="123">
        <v>41061</v>
      </c>
      <c r="V15" s="123"/>
      <c r="W15" s="123"/>
      <c r="X15" s="123"/>
      <c r="Y15" s="123"/>
      <c r="Z15" s="21"/>
      <c r="AA15" s="17"/>
      <c r="AB15" s="18"/>
      <c r="AC15" s="18"/>
      <c r="AD15" s="18"/>
      <c r="AE15" s="17"/>
      <c r="AF15" s="17"/>
      <c r="AG15" s="17"/>
      <c r="AH15" s="17"/>
      <c r="AI15" s="17"/>
      <c r="AJ15" s="17"/>
      <c r="AK15" s="17"/>
      <c r="AL15" s="17"/>
      <c r="AM15" s="17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4"/>
      <c r="BF15" s="7"/>
    </row>
    <row r="16" spans="2:58" ht="12" customHeight="1">
      <c r="B16" s="6"/>
      <c r="C16" s="13"/>
      <c r="D16" s="14"/>
      <c r="E16" s="14"/>
      <c r="F16" s="1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4"/>
      <c r="BF16" s="7"/>
    </row>
    <row r="17" spans="2:58" ht="12" customHeight="1">
      <c r="B17" s="6"/>
      <c r="C17" s="67" t="s">
        <v>2</v>
      </c>
      <c r="D17" s="67"/>
      <c r="E17" s="67"/>
      <c r="F17" s="67"/>
      <c r="G17" s="67"/>
      <c r="H17" s="67"/>
      <c r="I17" s="67"/>
      <c r="J17" s="67"/>
      <c r="K17" s="67"/>
      <c r="L17" s="67"/>
      <c r="M17" s="55" t="s">
        <v>6</v>
      </c>
      <c r="N17" s="56"/>
      <c r="O17" s="56"/>
      <c r="P17" s="56"/>
      <c r="Q17" s="56"/>
      <c r="R17" s="56"/>
      <c r="S17" s="56"/>
      <c r="T17" s="56"/>
      <c r="U17" s="56"/>
      <c r="V17" s="56"/>
      <c r="W17" s="57"/>
      <c r="X17" s="55" t="s">
        <v>10</v>
      </c>
      <c r="Y17" s="56"/>
      <c r="Z17" s="56"/>
      <c r="AA17" s="56"/>
      <c r="AB17" s="56"/>
      <c r="AC17" s="56"/>
      <c r="AD17" s="56"/>
      <c r="AE17" s="56"/>
      <c r="AF17" s="56"/>
      <c r="AG17" s="56"/>
      <c r="AH17" s="57"/>
      <c r="AI17" s="67" t="s">
        <v>11</v>
      </c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 t="s">
        <v>12</v>
      </c>
      <c r="AU17" s="67"/>
      <c r="AV17" s="67"/>
      <c r="AW17" s="67"/>
      <c r="AX17" s="82" t="s">
        <v>13</v>
      </c>
      <c r="AY17" s="83"/>
      <c r="AZ17" s="83"/>
      <c r="BA17" s="83"/>
      <c r="BB17" s="88" t="s">
        <v>14</v>
      </c>
      <c r="BC17" s="88"/>
      <c r="BD17" s="88"/>
      <c r="BE17" s="88"/>
      <c r="BF17" s="7"/>
    </row>
    <row r="18" spans="2:58" ht="12" customHeight="1">
      <c r="B18" s="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60"/>
      <c r="X18" s="58"/>
      <c r="Y18" s="59"/>
      <c r="Z18" s="59"/>
      <c r="AA18" s="59"/>
      <c r="AB18" s="59"/>
      <c r="AC18" s="59"/>
      <c r="AD18" s="59"/>
      <c r="AE18" s="59"/>
      <c r="AF18" s="59"/>
      <c r="AG18" s="59"/>
      <c r="AH18" s="60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84"/>
      <c r="AY18" s="85"/>
      <c r="AZ18" s="85"/>
      <c r="BA18" s="85"/>
      <c r="BB18" s="88"/>
      <c r="BC18" s="88"/>
      <c r="BD18" s="88"/>
      <c r="BE18" s="88"/>
      <c r="BF18" s="7"/>
    </row>
    <row r="19" spans="2:58" ht="12" customHeight="1">
      <c r="B19" s="6"/>
      <c r="C19" s="67" t="s">
        <v>3</v>
      </c>
      <c r="D19" s="67"/>
      <c r="E19" s="67" t="s">
        <v>4</v>
      </c>
      <c r="F19" s="67"/>
      <c r="G19" s="67"/>
      <c r="H19" s="67"/>
      <c r="I19" s="67" t="s">
        <v>5</v>
      </c>
      <c r="J19" s="67"/>
      <c r="K19" s="67"/>
      <c r="L19" s="67"/>
      <c r="M19" s="58"/>
      <c r="N19" s="59"/>
      <c r="O19" s="59"/>
      <c r="P19" s="59"/>
      <c r="Q19" s="59"/>
      <c r="R19" s="59"/>
      <c r="S19" s="59"/>
      <c r="T19" s="59"/>
      <c r="U19" s="59"/>
      <c r="V19" s="59"/>
      <c r="W19" s="60"/>
      <c r="X19" s="58"/>
      <c r="Y19" s="59"/>
      <c r="Z19" s="59"/>
      <c r="AA19" s="59"/>
      <c r="AB19" s="59"/>
      <c r="AC19" s="59"/>
      <c r="AD19" s="59"/>
      <c r="AE19" s="59"/>
      <c r="AF19" s="59"/>
      <c r="AG19" s="59"/>
      <c r="AH19" s="60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84"/>
      <c r="AY19" s="85"/>
      <c r="AZ19" s="85"/>
      <c r="BA19" s="85"/>
      <c r="BB19" s="88"/>
      <c r="BC19" s="88"/>
      <c r="BD19" s="88"/>
      <c r="BE19" s="88"/>
      <c r="BF19" s="7"/>
    </row>
    <row r="20" spans="2:58" ht="12" customHeight="1">
      <c r="B20" s="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60"/>
      <c r="X20" s="58"/>
      <c r="Y20" s="59"/>
      <c r="Z20" s="59"/>
      <c r="AA20" s="59"/>
      <c r="AB20" s="59"/>
      <c r="AC20" s="59"/>
      <c r="AD20" s="59"/>
      <c r="AE20" s="59"/>
      <c r="AF20" s="59"/>
      <c r="AG20" s="59"/>
      <c r="AH20" s="60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84"/>
      <c r="AY20" s="85"/>
      <c r="AZ20" s="85"/>
      <c r="BA20" s="85"/>
      <c r="BB20" s="88"/>
      <c r="BC20" s="88"/>
      <c r="BD20" s="88"/>
      <c r="BE20" s="88"/>
      <c r="BF20" s="7"/>
    </row>
    <row r="21" spans="2:58" ht="12" customHeight="1">
      <c r="B21" s="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60"/>
      <c r="X21" s="58"/>
      <c r="Y21" s="59"/>
      <c r="Z21" s="59"/>
      <c r="AA21" s="59"/>
      <c r="AB21" s="59"/>
      <c r="AC21" s="59"/>
      <c r="AD21" s="59"/>
      <c r="AE21" s="59"/>
      <c r="AF21" s="59"/>
      <c r="AG21" s="59"/>
      <c r="AH21" s="60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84"/>
      <c r="AY21" s="85"/>
      <c r="AZ21" s="85"/>
      <c r="BA21" s="85"/>
      <c r="BB21" s="88"/>
      <c r="BC21" s="88"/>
      <c r="BD21" s="88"/>
      <c r="BE21" s="88"/>
      <c r="BF21" s="7"/>
    </row>
    <row r="22" spans="2:58" ht="12" customHeight="1">
      <c r="B22" s="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3"/>
      <c r="X22" s="61"/>
      <c r="Y22" s="62"/>
      <c r="Z22" s="62"/>
      <c r="AA22" s="62"/>
      <c r="AB22" s="62"/>
      <c r="AC22" s="62"/>
      <c r="AD22" s="62"/>
      <c r="AE22" s="62"/>
      <c r="AF22" s="62"/>
      <c r="AG22" s="62"/>
      <c r="AH22" s="63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84"/>
      <c r="AY22" s="85"/>
      <c r="AZ22" s="85"/>
      <c r="BA22" s="85"/>
      <c r="BB22" s="88"/>
      <c r="BC22" s="88"/>
      <c r="BD22" s="88"/>
      <c r="BE22" s="88"/>
      <c r="BF22" s="7"/>
    </row>
    <row r="23" spans="2:58" ht="12" customHeight="1">
      <c r="B23" s="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 t="s">
        <v>7</v>
      </c>
      <c r="N23" s="67"/>
      <c r="O23" s="67"/>
      <c r="P23" s="67"/>
      <c r="Q23" s="67" t="s">
        <v>8</v>
      </c>
      <c r="R23" s="67"/>
      <c r="S23" s="67"/>
      <c r="T23" s="67"/>
      <c r="U23" s="67" t="s">
        <v>9</v>
      </c>
      <c r="V23" s="67"/>
      <c r="W23" s="67"/>
      <c r="X23" s="67" t="s">
        <v>7</v>
      </c>
      <c r="Y23" s="67"/>
      <c r="Z23" s="67"/>
      <c r="AA23" s="67"/>
      <c r="AB23" s="67" t="s">
        <v>8</v>
      </c>
      <c r="AC23" s="67"/>
      <c r="AD23" s="67"/>
      <c r="AE23" s="67"/>
      <c r="AF23" s="67" t="s">
        <v>9</v>
      </c>
      <c r="AG23" s="67"/>
      <c r="AH23" s="67"/>
      <c r="AI23" s="67" t="s">
        <v>7</v>
      </c>
      <c r="AJ23" s="67"/>
      <c r="AK23" s="67"/>
      <c r="AL23" s="67"/>
      <c r="AM23" s="67" t="s">
        <v>8</v>
      </c>
      <c r="AN23" s="67"/>
      <c r="AO23" s="67"/>
      <c r="AP23" s="67"/>
      <c r="AQ23" s="67" t="s">
        <v>9</v>
      </c>
      <c r="AR23" s="67"/>
      <c r="AS23" s="67"/>
      <c r="AT23" s="67"/>
      <c r="AU23" s="67"/>
      <c r="AV23" s="67"/>
      <c r="AW23" s="67"/>
      <c r="AX23" s="84"/>
      <c r="AY23" s="85"/>
      <c r="AZ23" s="85"/>
      <c r="BA23" s="85"/>
      <c r="BB23" s="88"/>
      <c r="BC23" s="88"/>
      <c r="BD23" s="88"/>
      <c r="BE23" s="88"/>
      <c r="BF23" s="7"/>
    </row>
    <row r="24" spans="2:58" ht="12" customHeight="1">
      <c r="B24" s="6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84"/>
      <c r="AY24" s="85"/>
      <c r="AZ24" s="85"/>
      <c r="BA24" s="85"/>
      <c r="BB24" s="88"/>
      <c r="BC24" s="88"/>
      <c r="BD24" s="88"/>
      <c r="BE24" s="88"/>
      <c r="BF24" s="7"/>
    </row>
    <row r="25" spans="2:58" ht="12" customHeight="1">
      <c r="B25" s="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84"/>
      <c r="AY25" s="85"/>
      <c r="AZ25" s="85"/>
      <c r="BA25" s="85"/>
      <c r="BB25" s="88"/>
      <c r="BC25" s="88"/>
      <c r="BD25" s="88"/>
      <c r="BE25" s="88"/>
      <c r="BF25" s="7"/>
    </row>
    <row r="26" spans="2:58" ht="12" customHeight="1">
      <c r="B26" s="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84"/>
      <c r="AY26" s="85"/>
      <c r="AZ26" s="85"/>
      <c r="BA26" s="85"/>
      <c r="BB26" s="88"/>
      <c r="BC26" s="88"/>
      <c r="BD26" s="88"/>
      <c r="BE26" s="88"/>
      <c r="BF26" s="7"/>
    </row>
    <row r="27" spans="2:58" ht="12" customHeight="1">
      <c r="B27" s="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84"/>
      <c r="AY27" s="85"/>
      <c r="AZ27" s="85"/>
      <c r="BA27" s="85"/>
      <c r="BB27" s="88"/>
      <c r="BC27" s="88"/>
      <c r="BD27" s="88"/>
      <c r="BE27" s="88"/>
      <c r="BF27" s="7"/>
    </row>
    <row r="28" spans="2:58" ht="12" customHeight="1">
      <c r="B28" s="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84"/>
      <c r="AY28" s="85"/>
      <c r="AZ28" s="85"/>
      <c r="BA28" s="85"/>
      <c r="BB28" s="88"/>
      <c r="BC28" s="88"/>
      <c r="BD28" s="88"/>
      <c r="BE28" s="88"/>
      <c r="BF28" s="7"/>
    </row>
    <row r="29" spans="2:58" ht="12" customHeight="1">
      <c r="B29" s="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86"/>
      <c r="AY29" s="87"/>
      <c r="AZ29" s="87"/>
      <c r="BA29" s="87"/>
      <c r="BB29" s="88"/>
      <c r="BC29" s="88"/>
      <c r="BD29" s="88"/>
      <c r="BE29" s="88"/>
      <c r="BF29" s="7"/>
    </row>
    <row r="30" spans="2:58" ht="10.5" customHeight="1" thickBot="1">
      <c r="B30" s="6"/>
      <c r="C30" s="75">
        <v>1</v>
      </c>
      <c r="D30" s="75"/>
      <c r="E30" s="75">
        <v>2</v>
      </c>
      <c r="F30" s="75"/>
      <c r="G30" s="75"/>
      <c r="H30" s="75"/>
      <c r="I30" s="75">
        <v>3</v>
      </c>
      <c r="J30" s="75"/>
      <c r="K30" s="75"/>
      <c r="L30" s="75"/>
      <c r="M30" s="75">
        <v>4</v>
      </c>
      <c r="N30" s="75"/>
      <c r="O30" s="75"/>
      <c r="P30" s="75"/>
      <c r="Q30" s="75">
        <v>5</v>
      </c>
      <c r="R30" s="75"/>
      <c r="S30" s="75"/>
      <c r="T30" s="75"/>
      <c r="U30" s="75">
        <v>6</v>
      </c>
      <c r="V30" s="75"/>
      <c r="W30" s="75"/>
      <c r="X30" s="75">
        <v>7</v>
      </c>
      <c r="Y30" s="75"/>
      <c r="Z30" s="75"/>
      <c r="AA30" s="75"/>
      <c r="AB30" s="75">
        <v>8</v>
      </c>
      <c r="AC30" s="75"/>
      <c r="AD30" s="75"/>
      <c r="AE30" s="75"/>
      <c r="AF30" s="75">
        <v>9</v>
      </c>
      <c r="AG30" s="75"/>
      <c r="AH30" s="75"/>
      <c r="AI30" s="75">
        <v>10</v>
      </c>
      <c r="AJ30" s="75"/>
      <c r="AK30" s="75"/>
      <c r="AL30" s="75"/>
      <c r="AM30" s="75">
        <v>11</v>
      </c>
      <c r="AN30" s="75"/>
      <c r="AO30" s="75"/>
      <c r="AP30" s="75"/>
      <c r="AQ30" s="75">
        <v>12</v>
      </c>
      <c r="AR30" s="75"/>
      <c r="AS30" s="75"/>
      <c r="AT30" s="75">
        <v>13</v>
      </c>
      <c r="AU30" s="75"/>
      <c r="AV30" s="75"/>
      <c r="AW30" s="75"/>
      <c r="AX30" s="75">
        <v>14</v>
      </c>
      <c r="AY30" s="75"/>
      <c r="AZ30" s="75"/>
      <c r="BA30" s="75"/>
      <c r="BB30" s="75">
        <v>15</v>
      </c>
      <c r="BC30" s="75"/>
      <c r="BD30" s="75"/>
      <c r="BE30" s="75"/>
      <c r="BF30" s="7"/>
    </row>
    <row r="31" spans="2:61" ht="12" customHeight="1" thickBot="1">
      <c r="B31" s="6"/>
      <c r="C31" s="122">
        <v>32</v>
      </c>
      <c r="D31" s="122"/>
      <c r="E31" s="122">
        <v>4</v>
      </c>
      <c r="F31" s="122"/>
      <c r="G31" s="122"/>
      <c r="H31" s="122"/>
      <c r="I31" s="122"/>
      <c r="J31" s="122"/>
      <c r="K31" s="122"/>
      <c r="L31" s="122"/>
      <c r="M31" s="121">
        <v>41082</v>
      </c>
      <c r="N31" s="121"/>
      <c r="O31" s="121"/>
      <c r="P31" s="121"/>
      <c r="Q31" s="121">
        <v>41085</v>
      </c>
      <c r="R31" s="121"/>
      <c r="S31" s="121"/>
      <c r="T31" s="121"/>
      <c r="U31" s="67">
        <f>IF(OR(Q31="",M31=""),0,Q31-M31+1)</f>
        <v>4</v>
      </c>
      <c r="V31" s="67"/>
      <c r="W31" s="67"/>
      <c r="X31" s="121">
        <v>41091</v>
      </c>
      <c r="Y31" s="121"/>
      <c r="Z31" s="121"/>
      <c r="AA31" s="121"/>
      <c r="AB31" s="121">
        <v>41153</v>
      </c>
      <c r="AC31" s="121"/>
      <c r="AD31" s="121"/>
      <c r="AE31" s="121"/>
      <c r="AF31" s="67">
        <f>IF(OR(AB31="",X31=""),0,AB31-X31+1)</f>
        <v>63</v>
      </c>
      <c r="AG31" s="67"/>
      <c r="AH31" s="67"/>
      <c r="AI31" s="121">
        <v>41122</v>
      </c>
      <c r="AJ31" s="121"/>
      <c r="AK31" s="121"/>
      <c r="AL31" s="121"/>
      <c r="AM31" s="121">
        <v>41187</v>
      </c>
      <c r="AN31" s="121"/>
      <c r="AO31" s="121"/>
      <c r="AP31" s="121"/>
      <c r="AQ31" s="67">
        <f>IF(OR(AM31="",AI31=""),0,AM31-AI31+1)</f>
        <v>66</v>
      </c>
      <c r="AR31" s="67"/>
      <c r="AS31" s="67"/>
      <c r="AT31" s="112">
        <v>2</v>
      </c>
      <c r="AU31" s="113"/>
      <c r="AV31" s="113"/>
      <c r="AW31" s="114"/>
      <c r="AX31" s="102">
        <v>41337</v>
      </c>
      <c r="AY31" s="103"/>
      <c r="AZ31" s="103"/>
      <c r="BA31" s="104"/>
      <c r="BB31" s="101">
        <f>IF(E31=0,AF45-I31,AF46+AG46-I31)</f>
        <v>17</v>
      </c>
      <c r="BC31" s="101"/>
      <c r="BD31" s="101"/>
      <c r="BE31" s="101"/>
      <c r="BF31" s="7"/>
      <c r="BH31" s="99" t="s">
        <v>15</v>
      </c>
      <c r="BI31" s="100"/>
    </row>
    <row r="32" spans="2:58" ht="12" customHeight="1">
      <c r="B32" s="6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1"/>
      <c r="N32" s="121"/>
      <c r="O32" s="121"/>
      <c r="P32" s="121"/>
      <c r="Q32" s="121"/>
      <c r="R32" s="121"/>
      <c r="S32" s="121"/>
      <c r="T32" s="121"/>
      <c r="U32" s="67"/>
      <c r="V32" s="67"/>
      <c r="W32" s="67"/>
      <c r="X32" s="121"/>
      <c r="Y32" s="121"/>
      <c r="Z32" s="121"/>
      <c r="AA32" s="121"/>
      <c r="AB32" s="121"/>
      <c r="AC32" s="121"/>
      <c r="AD32" s="121"/>
      <c r="AE32" s="121"/>
      <c r="AF32" s="67"/>
      <c r="AG32" s="67"/>
      <c r="AH32" s="67"/>
      <c r="AI32" s="121"/>
      <c r="AJ32" s="121"/>
      <c r="AK32" s="121"/>
      <c r="AL32" s="121"/>
      <c r="AM32" s="121"/>
      <c r="AN32" s="121"/>
      <c r="AO32" s="121"/>
      <c r="AP32" s="121"/>
      <c r="AQ32" s="67"/>
      <c r="AR32" s="67"/>
      <c r="AS32" s="67"/>
      <c r="AT32" s="115"/>
      <c r="AU32" s="116"/>
      <c r="AV32" s="116"/>
      <c r="AW32" s="117"/>
      <c r="AX32" s="105"/>
      <c r="AY32" s="106"/>
      <c r="AZ32" s="106"/>
      <c r="BA32" s="107"/>
      <c r="BB32" s="101"/>
      <c r="BC32" s="101"/>
      <c r="BD32" s="101"/>
      <c r="BE32" s="101"/>
      <c r="BF32" s="7"/>
    </row>
    <row r="33" spans="2:58" ht="12" customHeight="1" thickBot="1">
      <c r="B33" s="6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1"/>
      <c r="N33" s="121"/>
      <c r="O33" s="121"/>
      <c r="P33" s="121"/>
      <c r="Q33" s="121"/>
      <c r="R33" s="121"/>
      <c r="S33" s="121"/>
      <c r="T33" s="121"/>
      <c r="U33" s="67"/>
      <c r="V33" s="67"/>
      <c r="W33" s="67"/>
      <c r="X33" s="121"/>
      <c r="Y33" s="121"/>
      <c r="Z33" s="121"/>
      <c r="AA33" s="121"/>
      <c r="AB33" s="121"/>
      <c r="AC33" s="121"/>
      <c r="AD33" s="121"/>
      <c r="AE33" s="121"/>
      <c r="AF33" s="67"/>
      <c r="AG33" s="67"/>
      <c r="AH33" s="67"/>
      <c r="AI33" s="121"/>
      <c r="AJ33" s="121"/>
      <c r="AK33" s="121"/>
      <c r="AL33" s="121"/>
      <c r="AM33" s="121"/>
      <c r="AN33" s="121"/>
      <c r="AO33" s="121"/>
      <c r="AP33" s="121"/>
      <c r="AQ33" s="67"/>
      <c r="AR33" s="67"/>
      <c r="AS33" s="67"/>
      <c r="AT33" s="118"/>
      <c r="AU33" s="119"/>
      <c r="AV33" s="119"/>
      <c r="AW33" s="120"/>
      <c r="AX33" s="105"/>
      <c r="AY33" s="106"/>
      <c r="AZ33" s="106"/>
      <c r="BA33" s="107"/>
      <c r="BB33" s="101"/>
      <c r="BC33" s="101"/>
      <c r="BD33" s="101"/>
      <c r="BE33" s="101"/>
      <c r="BF33" s="7"/>
    </row>
    <row r="34" spans="2:61" ht="12" customHeight="1" thickBot="1">
      <c r="B34" s="6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1"/>
      <c r="N34" s="121"/>
      <c r="O34" s="121"/>
      <c r="P34" s="121"/>
      <c r="Q34" s="121"/>
      <c r="R34" s="121"/>
      <c r="S34" s="121"/>
      <c r="T34" s="121"/>
      <c r="U34" s="67">
        <f>IF(OR(Q34="",M34=""),0,Q34-M34+1)</f>
        <v>0</v>
      </c>
      <c r="V34" s="67"/>
      <c r="W34" s="67"/>
      <c r="X34" s="121"/>
      <c r="Y34" s="121"/>
      <c r="Z34" s="121"/>
      <c r="AA34" s="121"/>
      <c r="AB34" s="121"/>
      <c r="AC34" s="121"/>
      <c r="AD34" s="121"/>
      <c r="AE34" s="121"/>
      <c r="AF34" s="67">
        <f>IF(OR(AB34="",X34=""),0,AB34-X34+1)</f>
        <v>0</v>
      </c>
      <c r="AG34" s="67"/>
      <c r="AH34" s="67"/>
      <c r="AI34" s="121"/>
      <c r="AJ34" s="121"/>
      <c r="AK34" s="121"/>
      <c r="AL34" s="121"/>
      <c r="AM34" s="121"/>
      <c r="AN34" s="121"/>
      <c r="AO34" s="121"/>
      <c r="AP34" s="121"/>
      <c r="AQ34" s="67">
        <f>IF(OR(AM34="",AI34=""),0,AM34-AI34+1)</f>
        <v>0</v>
      </c>
      <c r="AR34" s="67"/>
      <c r="AS34" s="67"/>
      <c r="AT34" s="112"/>
      <c r="AU34" s="113"/>
      <c r="AV34" s="113"/>
      <c r="AW34" s="114"/>
      <c r="AX34" s="105"/>
      <c r="AY34" s="106"/>
      <c r="AZ34" s="106"/>
      <c r="BA34" s="107"/>
      <c r="BB34" s="101"/>
      <c r="BC34" s="101"/>
      <c r="BD34" s="101"/>
      <c r="BE34" s="101"/>
      <c r="BF34" s="7"/>
      <c r="BH34" s="99" t="s">
        <v>15</v>
      </c>
      <c r="BI34" s="100"/>
    </row>
    <row r="35" spans="2:58" ht="12" customHeight="1">
      <c r="B35" s="6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1"/>
      <c r="N35" s="121"/>
      <c r="O35" s="121"/>
      <c r="P35" s="121"/>
      <c r="Q35" s="121"/>
      <c r="R35" s="121"/>
      <c r="S35" s="121"/>
      <c r="T35" s="121"/>
      <c r="U35" s="67"/>
      <c r="V35" s="67"/>
      <c r="W35" s="67"/>
      <c r="X35" s="121"/>
      <c r="Y35" s="121"/>
      <c r="Z35" s="121"/>
      <c r="AA35" s="121"/>
      <c r="AB35" s="121"/>
      <c r="AC35" s="121"/>
      <c r="AD35" s="121"/>
      <c r="AE35" s="121"/>
      <c r="AF35" s="67"/>
      <c r="AG35" s="67"/>
      <c r="AH35" s="67"/>
      <c r="AI35" s="121"/>
      <c r="AJ35" s="121"/>
      <c r="AK35" s="121"/>
      <c r="AL35" s="121"/>
      <c r="AM35" s="121"/>
      <c r="AN35" s="121"/>
      <c r="AO35" s="121"/>
      <c r="AP35" s="121"/>
      <c r="AQ35" s="67"/>
      <c r="AR35" s="67"/>
      <c r="AS35" s="67"/>
      <c r="AT35" s="115"/>
      <c r="AU35" s="116"/>
      <c r="AV35" s="116"/>
      <c r="AW35" s="117"/>
      <c r="AX35" s="105"/>
      <c r="AY35" s="106"/>
      <c r="AZ35" s="106"/>
      <c r="BA35" s="107"/>
      <c r="BB35" s="101"/>
      <c r="BC35" s="101"/>
      <c r="BD35" s="101"/>
      <c r="BE35" s="101"/>
      <c r="BF35" s="7"/>
    </row>
    <row r="36" spans="2:58" ht="12" customHeight="1">
      <c r="B36" s="6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1"/>
      <c r="N36" s="121"/>
      <c r="O36" s="121"/>
      <c r="P36" s="121"/>
      <c r="Q36" s="121"/>
      <c r="R36" s="121"/>
      <c r="S36" s="121"/>
      <c r="T36" s="121"/>
      <c r="U36" s="67"/>
      <c r="V36" s="67"/>
      <c r="W36" s="67"/>
      <c r="X36" s="121"/>
      <c r="Y36" s="121"/>
      <c r="Z36" s="121"/>
      <c r="AA36" s="121"/>
      <c r="AB36" s="121"/>
      <c r="AC36" s="121"/>
      <c r="AD36" s="121"/>
      <c r="AE36" s="121"/>
      <c r="AF36" s="67"/>
      <c r="AG36" s="67"/>
      <c r="AH36" s="67"/>
      <c r="AI36" s="121"/>
      <c r="AJ36" s="121"/>
      <c r="AK36" s="121"/>
      <c r="AL36" s="121"/>
      <c r="AM36" s="121"/>
      <c r="AN36" s="121"/>
      <c r="AO36" s="121"/>
      <c r="AP36" s="121"/>
      <c r="AQ36" s="67"/>
      <c r="AR36" s="67"/>
      <c r="AS36" s="67"/>
      <c r="AT36" s="118"/>
      <c r="AU36" s="119"/>
      <c r="AV36" s="119"/>
      <c r="AW36" s="120"/>
      <c r="AX36" s="105"/>
      <c r="AY36" s="106"/>
      <c r="AZ36" s="106"/>
      <c r="BA36" s="107"/>
      <c r="BB36" s="101"/>
      <c r="BC36" s="101"/>
      <c r="BD36" s="101"/>
      <c r="BE36" s="101"/>
      <c r="BF36" s="7"/>
    </row>
    <row r="37" spans="2:58" ht="12" customHeight="1">
      <c r="B37" s="6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1"/>
      <c r="N37" s="121"/>
      <c r="O37" s="121"/>
      <c r="P37" s="121"/>
      <c r="Q37" s="121"/>
      <c r="R37" s="121"/>
      <c r="S37" s="121"/>
      <c r="T37" s="121"/>
      <c r="U37" s="67">
        <f>IF(OR(Q37="",M37=""),0,Q37-M37+1)</f>
        <v>0</v>
      </c>
      <c r="V37" s="67"/>
      <c r="W37" s="67"/>
      <c r="X37" s="121"/>
      <c r="Y37" s="121"/>
      <c r="Z37" s="121"/>
      <c r="AA37" s="121"/>
      <c r="AB37" s="121"/>
      <c r="AC37" s="121"/>
      <c r="AD37" s="121"/>
      <c r="AE37" s="121"/>
      <c r="AF37" s="67">
        <f>IF(OR(AB37="",X37=""),0,AB37-X37+1)</f>
        <v>0</v>
      </c>
      <c r="AG37" s="67"/>
      <c r="AH37" s="67"/>
      <c r="AI37" s="121"/>
      <c r="AJ37" s="121"/>
      <c r="AK37" s="121"/>
      <c r="AL37" s="121"/>
      <c r="AM37" s="121"/>
      <c r="AN37" s="121"/>
      <c r="AO37" s="121"/>
      <c r="AP37" s="121"/>
      <c r="AQ37" s="67">
        <f>IF(OR(AM37="",AI37=""),0,AM37-AI37+1)</f>
        <v>0</v>
      </c>
      <c r="AR37" s="67"/>
      <c r="AS37" s="67"/>
      <c r="AT37" s="112"/>
      <c r="AU37" s="113"/>
      <c r="AV37" s="113"/>
      <c r="AW37" s="114"/>
      <c r="AX37" s="105"/>
      <c r="AY37" s="106"/>
      <c r="AZ37" s="106"/>
      <c r="BA37" s="107"/>
      <c r="BB37" s="101"/>
      <c r="BC37" s="101"/>
      <c r="BD37" s="101"/>
      <c r="BE37" s="101"/>
      <c r="BF37" s="7"/>
    </row>
    <row r="38" spans="2:58" ht="12" customHeight="1">
      <c r="B38" s="6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1"/>
      <c r="N38" s="121"/>
      <c r="O38" s="121"/>
      <c r="P38" s="121"/>
      <c r="Q38" s="121"/>
      <c r="R38" s="121"/>
      <c r="S38" s="121"/>
      <c r="T38" s="121"/>
      <c r="U38" s="67"/>
      <c r="V38" s="67"/>
      <c r="W38" s="67"/>
      <c r="X38" s="121"/>
      <c r="Y38" s="121"/>
      <c r="Z38" s="121"/>
      <c r="AA38" s="121"/>
      <c r="AB38" s="121"/>
      <c r="AC38" s="121"/>
      <c r="AD38" s="121"/>
      <c r="AE38" s="121"/>
      <c r="AF38" s="67"/>
      <c r="AG38" s="67"/>
      <c r="AH38" s="67"/>
      <c r="AI38" s="121"/>
      <c r="AJ38" s="121"/>
      <c r="AK38" s="121"/>
      <c r="AL38" s="121"/>
      <c r="AM38" s="121"/>
      <c r="AN38" s="121"/>
      <c r="AO38" s="121"/>
      <c r="AP38" s="121"/>
      <c r="AQ38" s="67"/>
      <c r="AR38" s="67"/>
      <c r="AS38" s="67"/>
      <c r="AT38" s="115"/>
      <c r="AU38" s="116"/>
      <c r="AV38" s="116"/>
      <c r="AW38" s="117"/>
      <c r="AX38" s="105"/>
      <c r="AY38" s="106"/>
      <c r="AZ38" s="106"/>
      <c r="BA38" s="107"/>
      <c r="BB38" s="101"/>
      <c r="BC38" s="101"/>
      <c r="BD38" s="101"/>
      <c r="BE38" s="101"/>
      <c r="BF38" s="7"/>
    </row>
    <row r="39" spans="2:58" ht="12" customHeight="1">
      <c r="B39" s="6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1"/>
      <c r="N39" s="121"/>
      <c r="O39" s="121"/>
      <c r="P39" s="121"/>
      <c r="Q39" s="121"/>
      <c r="R39" s="121"/>
      <c r="S39" s="121"/>
      <c r="T39" s="121"/>
      <c r="U39" s="67"/>
      <c r="V39" s="67"/>
      <c r="W39" s="67"/>
      <c r="X39" s="121"/>
      <c r="Y39" s="121"/>
      <c r="Z39" s="121"/>
      <c r="AA39" s="121"/>
      <c r="AB39" s="121"/>
      <c r="AC39" s="121"/>
      <c r="AD39" s="121"/>
      <c r="AE39" s="121"/>
      <c r="AF39" s="67"/>
      <c r="AG39" s="67"/>
      <c r="AH39" s="67"/>
      <c r="AI39" s="121"/>
      <c r="AJ39" s="121"/>
      <c r="AK39" s="121"/>
      <c r="AL39" s="121"/>
      <c r="AM39" s="121"/>
      <c r="AN39" s="121"/>
      <c r="AO39" s="121"/>
      <c r="AP39" s="121"/>
      <c r="AQ39" s="67"/>
      <c r="AR39" s="67"/>
      <c r="AS39" s="67"/>
      <c r="AT39" s="118"/>
      <c r="AU39" s="119"/>
      <c r="AV39" s="119"/>
      <c r="AW39" s="120"/>
      <c r="AX39" s="108"/>
      <c r="AY39" s="109"/>
      <c r="AZ39" s="109"/>
      <c r="BA39" s="110"/>
      <c r="BB39" s="101"/>
      <c r="BC39" s="101"/>
      <c r="BD39" s="101"/>
      <c r="BE39" s="101"/>
      <c r="BF39" s="7"/>
    </row>
    <row r="40" spans="2:58" ht="12" customHeight="1">
      <c r="B40" s="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0"/>
      <c r="N40" s="20"/>
      <c r="O40" s="20"/>
      <c r="P40" s="20"/>
      <c r="Q40" s="20"/>
      <c r="R40" s="20"/>
      <c r="S40" s="20"/>
      <c r="T40" s="20"/>
      <c r="U40" s="15"/>
      <c r="V40" s="15"/>
      <c r="W40" s="15"/>
      <c r="X40" s="20"/>
      <c r="Y40" s="20"/>
      <c r="Z40" s="20"/>
      <c r="AA40" s="20"/>
      <c r="AB40" s="20"/>
      <c r="AC40" s="20"/>
      <c r="AD40" s="20"/>
      <c r="AE40" s="20"/>
      <c r="AF40" s="15"/>
      <c r="AG40" s="15"/>
      <c r="AH40" s="15"/>
      <c r="AI40" s="20"/>
      <c r="AJ40" s="20"/>
      <c r="AK40" s="20"/>
      <c r="AL40" s="20"/>
      <c r="AM40" s="20"/>
      <c r="AN40" s="20"/>
      <c r="AO40" s="20"/>
      <c r="AP40" s="20"/>
      <c r="AQ40" s="15"/>
      <c r="AR40" s="15"/>
      <c r="AS40" s="15"/>
      <c r="AT40" s="15"/>
      <c r="AU40" s="15"/>
      <c r="AV40" s="15"/>
      <c r="AW40" s="15"/>
      <c r="AX40" s="20"/>
      <c r="AY40" s="20"/>
      <c r="AZ40" s="20"/>
      <c r="BA40" s="20"/>
      <c r="BB40" s="19"/>
      <c r="BC40" s="19"/>
      <c r="BD40" s="19"/>
      <c r="BE40" s="19"/>
      <c r="BF40" s="7"/>
    </row>
    <row r="41" spans="2:58" ht="12" customHeight="1">
      <c r="B41" s="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4"/>
      <c r="BF41" s="7"/>
    </row>
    <row r="42" spans="2:58" ht="12" customHeight="1" thickBo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10"/>
    </row>
    <row r="45" spans="2:39" ht="12" customHeight="1" hidden="1">
      <c r="B45" s="24">
        <v>365</v>
      </c>
      <c r="C45" s="24"/>
      <c r="D45" s="24" t="s">
        <v>15</v>
      </c>
      <c r="E45" s="24"/>
      <c r="F45" s="24"/>
      <c r="G45" s="24"/>
      <c r="H45" s="24">
        <f>U31</f>
        <v>4</v>
      </c>
      <c r="I45" s="24"/>
      <c r="J45" s="24"/>
      <c r="K45" s="24"/>
      <c r="L45" s="24">
        <f>IF($X31="",0,$X31-$U$15)</f>
        <v>30</v>
      </c>
      <c r="M45" s="24"/>
      <c r="N45" s="24"/>
      <c r="O45" s="24"/>
      <c r="P45" s="24"/>
      <c r="Q45" s="24"/>
      <c r="R45" s="24"/>
      <c r="S45" s="24"/>
      <c r="T45" s="24">
        <f>IF(BH31="да",AT31,0)</f>
        <v>2</v>
      </c>
      <c r="U45" s="24"/>
      <c r="V45" s="24"/>
      <c r="W45" s="24"/>
      <c r="X45" s="24"/>
      <c r="Y45" s="24"/>
      <c r="Z45" s="24"/>
      <c r="AA45" s="24"/>
      <c r="AB45" s="25">
        <f>IF($X$48+$C$31=$U$15,0,($X$48-$I$48-$R$48)/29.7)</f>
        <v>7.171717171717172</v>
      </c>
      <c r="AC45" s="25">
        <f>INT(AB45)</f>
        <v>7</v>
      </c>
      <c r="AD45" s="25">
        <f>AB45-AC45</f>
        <v>0.17171717171717216</v>
      </c>
      <c r="AE45" s="25">
        <f>IF(OR(AD45*29.7=15,AD45*29.7&gt;15),AC45+1,AC45)</f>
        <v>7</v>
      </c>
      <c r="AF45" s="26">
        <f>ROUND($AE$45*(ROUND(($AI$45/12),2)),0)</f>
        <v>18</v>
      </c>
      <c r="AG45" s="26"/>
      <c r="AH45" s="26">
        <f>$C$31-$T$48</f>
        <v>30</v>
      </c>
      <c r="AI45" s="26">
        <f>IF(AH45&lt;24,24,AH45)</f>
        <v>30</v>
      </c>
      <c r="AJ45" s="24"/>
      <c r="AK45" s="24"/>
      <c r="AL45" s="23"/>
      <c r="AM45" s="23"/>
    </row>
    <row r="46" spans="2:39" ht="12" customHeight="1" hidden="1">
      <c r="B46" s="24">
        <v>366</v>
      </c>
      <c r="C46" s="24"/>
      <c r="D46" s="24" t="s">
        <v>16</v>
      </c>
      <c r="E46" s="24"/>
      <c r="F46" s="24"/>
      <c r="G46" s="24"/>
      <c r="H46" s="24">
        <f>U34</f>
        <v>0</v>
      </c>
      <c r="I46" s="24"/>
      <c r="J46" s="24"/>
      <c r="K46" s="24"/>
      <c r="L46" s="24">
        <f>IF(X34=0,0,X34-AB31)</f>
        <v>0</v>
      </c>
      <c r="M46" s="24"/>
      <c r="N46" s="24"/>
      <c r="O46" s="24"/>
      <c r="P46" s="24"/>
      <c r="Q46" s="24"/>
      <c r="R46" s="24"/>
      <c r="S46" s="24"/>
      <c r="T46" s="24">
        <f>IF(BH34="да",AT34,0)</f>
        <v>0</v>
      </c>
      <c r="U46" s="24"/>
      <c r="V46" s="24"/>
      <c r="W46" s="24"/>
      <c r="X46" s="24"/>
      <c r="Y46" s="24"/>
      <c r="Z46" s="24"/>
      <c r="AA46" s="24"/>
      <c r="AB46" s="25">
        <f>IF($X$48+$C$31=$U$15,0,($X$48-$H$48-$R$48-$P$48)/29.7)</f>
        <v>4.814814814814815</v>
      </c>
      <c r="AC46" s="25">
        <f>INT(AB46)</f>
        <v>4</v>
      </c>
      <c r="AD46" s="25">
        <f>AB46-AC46</f>
        <v>0.8148148148148149</v>
      </c>
      <c r="AE46" s="25">
        <f>IF(OR(AD46*29.7=15,AD46*29.7&gt;15),AC46+1,AC46)</f>
        <v>5</v>
      </c>
      <c r="AF46" s="26">
        <f>IF($AB$45=0,$C$31,ROUND($AE$45*(ROUND((($AI$46-$E$31)/12),2)),0))</f>
        <v>15</v>
      </c>
      <c r="AG46" s="26">
        <f>IF($AF$46=$C$31,0,ROUND($AE$46*(ROUND(($E$31/12),2)),0))</f>
        <v>2</v>
      </c>
      <c r="AH46" s="26">
        <f>$C$31-$T$48</f>
        <v>30</v>
      </c>
      <c r="AI46" s="26">
        <f>IF(AH46&lt;24,24,AH46)</f>
        <v>30</v>
      </c>
      <c r="AJ46" s="24"/>
      <c r="AK46" s="24"/>
      <c r="AL46" s="23"/>
      <c r="AM46" s="23"/>
    </row>
    <row r="47" spans="2:37" ht="12" customHeight="1" hidden="1">
      <c r="B47" s="24"/>
      <c r="C47" s="24"/>
      <c r="D47" s="24"/>
      <c r="E47" s="24"/>
      <c r="F47" s="24"/>
      <c r="G47" s="24"/>
      <c r="H47" s="24">
        <f>U37</f>
        <v>0</v>
      </c>
      <c r="I47" s="24"/>
      <c r="J47" s="24"/>
      <c r="K47" s="24"/>
      <c r="L47" s="24">
        <f>IF(X37=0,0,X37-AB34)</f>
        <v>0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2:37" ht="12" customHeight="1" hidden="1">
      <c r="B48" s="24"/>
      <c r="C48" s="24"/>
      <c r="D48" s="24"/>
      <c r="E48" s="24"/>
      <c r="F48" s="24"/>
      <c r="G48" s="24"/>
      <c r="H48" s="24">
        <f>SUM($H$45:$H47)</f>
        <v>4</v>
      </c>
      <c r="I48" s="24">
        <f>IF(OR($H$48=0,$H$48&lt;=14),0,$H$48-14)</f>
        <v>0</v>
      </c>
      <c r="J48" s="24"/>
      <c r="K48" s="24"/>
      <c r="L48" s="24">
        <f>SUM(L45:L47)</f>
        <v>30</v>
      </c>
      <c r="M48" s="27">
        <f>IF($L$48=0,$U$15,MAX($AB$31:AE39))</f>
        <v>41153</v>
      </c>
      <c r="N48" s="24"/>
      <c r="O48" s="24"/>
      <c r="P48" s="24">
        <f>SUM(AQ31:AS39)</f>
        <v>66</v>
      </c>
      <c r="Q48" s="24"/>
      <c r="R48" s="24">
        <f>SUM(AT31:AW39)</f>
        <v>2</v>
      </c>
      <c r="S48" s="24"/>
      <c r="T48" s="24">
        <f>SUM(T45:T47)</f>
        <v>2</v>
      </c>
      <c r="U48" s="24"/>
      <c r="V48" s="24">
        <f>IF(OR(AX31=0,M48=0),0,AX31-M48+1)</f>
        <v>185</v>
      </c>
      <c r="W48" s="24"/>
      <c r="X48" s="24">
        <f>L48+V48</f>
        <v>215</v>
      </c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</sheetData>
  <sheetProtection/>
  <mergeCells count="86">
    <mergeCell ref="V9:AN9"/>
    <mergeCell ref="B2:BU2"/>
    <mergeCell ref="AQ31:AS33"/>
    <mergeCell ref="C17:L18"/>
    <mergeCell ref="AM30:AP30"/>
    <mergeCell ref="C31:D33"/>
    <mergeCell ref="Q31:T33"/>
    <mergeCell ref="U31:W33"/>
    <mergeCell ref="BI14:BJ14"/>
    <mergeCell ref="BB30:BE30"/>
    <mergeCell ref="B1:BF1"/>
    <mergeCell ref="AI23:AL29"/>
    <mergeCell ref="AM23:AP29"/>
    <mergeCell ref="AQ23:AS29"/>
    <mergeCell ref="AF23:AH29"/>
    <mergeCell ref="V8:AN8"/>
    <mergeCell ref="AB23:AE29"/>
    <mergeCell ref="C4:BE4"/>
    <mergeCell ref="V6:AN6"/>
    <mergeCell ref="U15:Y15"/>
    <mergeCell ref="C30:D30"/>
    <mergeCell ref="M30:P30"/>
    <mergeCell ref="Q30:T30"/>
    <mergeCell ref="AX30:BA30"/>
    <mergeCell ref="X30:AA30"/>
    <mergeCell ref="AB30:AE30"/>
    <mergeCell ref="AF30:AH30"/>
    <mergeCell ref="AI30:AL30"/>
    <mergeCell ref="C19:D29"/>
    <mergeCell ref="E19:H29"/>
    <mergeCell ref="I19:L29"/>
    <mergeCell ref="X23:AA29"/>
    <mergeCell ref="Q23:T29"/>
    <mergeCell ref="U23:W29"/>
    <mergeCell ref="BB17:BE29"/>
    <mergeCell ref="M17:W22"/>
    <mergeCell ref="X17:AH22"/>
    <mergeCell ref="AI17:AS22"/>
    <mergeCell ref="AT17:AW29"/>
    <mergeCell ref="M23:P29"/>
    <mergeCell ref="U30:W30"/>
    <mergeCell ref="E31:H33"/>
    <mergeCell ref="I31:L33"/>
    <mergeCell ref="AX17:BA29"/>
    <mergeCell ref="AM31:AP33"/>
    <mergeCell ref="AT31:AW33"/>
    <mergeCell ref="AQ30:AS30"/>
    <mergeCell ref="E30:H30"/>
    <mergeCell ref="I30:L30"/>
    <mergeCell ref="X31:AA33"/>
    <mergeCell ref="C34:D36"/>
    <mergeCell ref="E34:H36"/>
    <mergeCell ref="I34:L36"/>
    <mergeCell ref="M34:P36"/>
    <mergeCell ref="AF31:AH33"/>
    <mergeCell ref="AI31:AL33"/>
    <mergeCell ref="M31:P33"/>
    <mergeCell ref="AB31:AE33"/>
    <mergeCell ref="AT34:AW36"/>
    <mergeCell ref="AF34:AH36"/>
    <mergeCell ref="AI34:AL36"/>
    <mergeCell ref="AM34:AP36"/>
    <mergeCell ref="AQ34:AS36"/>
    <mergeCell ref="Q34:T36"/>
    <mergeCell ref="U34:W36"/>
    <mergeCell ref="X34:AA36"/>
    <mergeCell ref="AB34:AE36"/>
    <mergeCell ref="AQ37:AS39"/>
    <mergeCell ref="Q37:T39"/>
    <mergeCell ref="U37:W39"/>
    <mergeCell ref="X37:AA39"/>
    <mergeCell ref="AB37:AE39"/>
    <mergeCell ref="C37:D39"/>
    <mergeCell ref="E37:H39"/>
    <mergeCell ref="I37:L39"/>
    <mergeCell ref="M37:P39"/>
    <mergeCell ref="V7:AN7"/>
    <mergeCell ref="BH31:BI31"/>
    <mergeCell ref="BH34:BI34"/>
    <mergeCell ref="BB31:BE39"/>
    <mergeCell ref="AT30:AW30"/>
    <mergeCell ref="AX31:BA39"/>
    <mergeCell ref="AT37:AW39"/>
    <mergeCell ref="AF37:AH39"/>
    <mergeCell ref="AI37:AL39"/>
    <mergeCell ref="AM37:AP39"/>
  </mergeCells>
  <dataValidations count="2">
    <dataValidation type="list" allowBlank="1" showInputMessage="1" showErrorMessage="1" sqref="BI14:BJ14">
      <formula1>$B$45:$B$46</formula1>
    </dataValidation>
    <dataValidation type="list" allowBlank="1" showInputMessage="1" showErrorMessage="1" sqref="BH31:BI31 BH34:BI34">
      <formula1>$D$45:$D$46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2013-05-16T08:28:27Z</cp:lastPrinted>
  <dcterms:created xsi:type="dcterms:W3CDTF">2003-10-18T11:05:50Z</dcterms:created>
  <dcterms:modified xsi:type="dcterms:W3CDTF">2021-03-17T10:23:30Z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