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918" activeTab="0"/>
  </bookViews>
  <sheets>
    <sheet name="Расчет тарифных ставок" sheetId="1" r:id="rId1"/>
    <sheet name="Фонд сдельного заработка" sheetId="2" r:id="rId2"/>
    <sheet name="Расчет зп работника" sheetId="3" r:id="rId3"/>
    <sheet name="расчет зп с уч. контракта" sheetId="4" r:id="rId4"/>
  </sheets>
  <definedNames>
    <definedName name="_xlnm.Print_Area" localSheetId="2">'Расчет зп работника'!$B$2:$L$33</definedName>
    <definedName name="_xlnm.Print_Area" localSheetId="3">'расчет зп с уч. контракта'!$B$2:$N$34</definedName>
    <definedName name="_xlnm.Print_Area" localSheetId="0">'Расчет тарифных ставок'!$B$2:$L$34</definedName>
    <definedName name="_xlnm.Print_Area" localSheetId="1">'Фонд сдельного заработка'!$B$2:$J$17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E8" authorId="0">
      <text>
        <r>
          <rPr>
            <sz val="8"/>
            <rFont val="Tahoma"/>
            <family val="2"/>
          </rPr>
          <t>Норма времени утверждается ежегодно. На 2011 год утверждена Пост. МинТруда и СЗ №135 от 01.10.2010 и равна для пятидневной рабочей недели с выходными днями в субботу и воскресенье – 2037 часов</t>
        </r>
      </text>
    </comment>
    <comment ref="H11" authorId="0">
      <text>
        <r>
          <rPr>
            <sz val="8"/>
            <rFont val="Tahoma"/>
            <family val="2"/>
          </rPr>
          <t>утв. Приложением к Постановлению МТиСЗ от 26.04.2010 № 60 "Об утверждении Инструкции о порядке определения тарифных ставок и должностных окладов работников коммерческих организаций и индивидуальных предпринимателей и признании утратившими силу некоторых постановлений Министерства труда и социальной защиты Республики Беларусь и их отдельных положений"</t>
        </r>
      </text>
    </comment>
  </commentList>
</comments>
</file>

<file path=xl/comments3.xml><?xml version="1.0" encoding="utf-8"?>
<comments xmlns="http://schemas.openxmlformats.org/spreadsheetml/2006/main">
  <authors>
    <author>Краснянский Евгений</author>
  </authors>
  <commentList>
    <comment ref="H10" authorId="0">
      <text>
        <r>
          <rPr>
            <sz val="8"/>
            <rFont val="Tahoma"/>
            <family val="2"/>
          </rPr>
          <t>утв. Приложением к Постановлению МТиСЗ от 26.04.2010 № 60 "Об утверждении Инструкции о порядке определения тарифных ставок и должностных окладов работников коммерческих организаций и индивидуальных предпринимателей и признании утратившими силу некоторых постановлений Министерства труда и социальной защиты Республики Беларусь и их отдельных положений"</t>
        </r>
      </text>
    </comment>
  </commentList>
</comments>
</file>

<file path=xl/comments4.xml><?xml version="1.0" encoding="utf-8"?>
<comments xmlns="http://schemas.openxmlformats.org/spreadsheetml/2006/main">
  <authors>
    <author>Краснянский Евгений</author>
  </authors>
  <commentList>
    <comment ref="H11" authorId="0">
      <text>
        <r>
          <rPr>
            <sz val="8"/>
            <rFont val="Tahoma"/>
            <family val="2"/>
          </rPr>
          <t>утв. Приложением к Постановлению МТиСЗ от 26.04.2010 № 60 "Об утверждении Инструкции о порядке определения тарифных ставок и должностных окладов работников коммерческих организаций и индивидуальных предпринимателей и признании утратившими силу некоторых постановлений Министерства труда и социальной защиты Республики Беларусь и их отдельных положений"</t>
        </r>
      </text>
    </comment>
  </commentList>
</comments>
</file>

<file path=xl/sharedStrings.xml><?xml version="1.0" encoding="utf-8"?>
<sst xmlns="http://schemas.openxmlformats.org/spreadsheetml/2006/main" count="98" uniqueCount="52">
  <si>
    <t>Синий цвет цифр обозначает, что заполнение данных ячеек происходит автоматически.</t>
  </si>
  <si>
    <t>№ п/п</t>
  </si>
  <si>
    <t>Расчет</t>
  </si>
  <si>
    <t>Наименование профессии</t>
  </si>
  <si>
    <t>Тарифная ставка 1-го разряда</t>
  </si>
  <si>
    <t>часов</t>
  </si>
  <si>
    <t>рублей</t>
  </si>
  <si>
    <t>Слесарь по сборке металлоконструкций</t>
  </si>
  <si>
    <t>ВСЕГО по бригаде (средневзвешенно):</t>
  </si>
  <si>
    <t>Разряд</t>
  </si>
  <si>
    <t>Размер тарифной ставки первого разряда, руб.</t>
  </si>
  <si>
    <t>Тарифный коэффициент</t>
  </si>
  <si>
    <t>Коэффициент повышения по технологичным видам работ</t>
  </si>
  <si>
    <t>Размер месячной тарифной ставки, руб.</t>
  </si>
  <si>
    <t>Среднемесячная норма рабочего времени на 2010 г., ч</t>
  </si>
  <si>
    <t>Размер часовой тарифной ставки работников, руб.</t>
  </si>
  <si>
    <t>-</t>
  </si>
  <si>
    <t>месячных тарифных ставок работников бригады и средневзвешенного размера часовой тарифной ставки по бригаде</t>
  </si>
  <si>
    <t xml:space="preserve">Сборка колонн и стоек сплошных из листовой стали </t>
  </si>
  <si>
    <t xml:space="preserve">Сборка колонн и стоек решетчатых (сквозных) из профильной стали </t>
  </si>
  <si>
    <t xml:space="preserve">   - сборка колонн и стоек решетчатых (сквозных) из профильной стали массой конструкции 1,7 т и количеством деталей в конструкции 49 шт.</t>
  </si>
  <si>
    <t xml:space="preserve">   - сборка колонн и стоек решетчатых (сквозных) из профильной стали массой конструкции 1,3 т и количеством деталей в конструкции 89 шт.</t>
  </si>
  <si>
    <t>Сборка стропильных, подстропильных ферм и связей в виде ферм массой конструкции 2,6 т и количеством деталей в конструкции 92 шт.</t>
  </si>
  <si>
    <t>сборка колонн и стоек сплошных из листовой стали массой 1,2 т и количеством деталей в конструкции 73 шт.</t>
  </si>
  <si>
    <t>сборка колонн и стоек сплошных из листовой стали массой 2,3 т и количеством деталей в конструкции 112 шт.</t>
  </si>
  <si>
    <t>1.1</t>
  </si>
  <si>
    <t>1.2</t>
  </si>
  <si>
    <t>2</t>
  </si>
  <si>
    <t>2.1</t>
  </si>
  <si>
    <t>2.2</t>
  </si>
  <si>
    <t>3</t>
  </si>
  <si>
    <t>Количество изделий (конструкций), шт.</t>
  </si>
  <si>
    <t>ВСЕГО по бригаде:</t>
  </si>
  <si>
    <t>Норма времени на изготовление (сборку, монтаж) одной единицы изделия (конструкции), чел.-ч</t>
  </si>
  <si>
    <t>Норма времени на изготовление (сборку, монтаж) всего объема изделий (конструкций), чел.-ч</t>
  </si>
  <si>
    <t>Средневзвешенная часовая тарифная ставка бригады, руб.</t>
  </si>
  <si>
    <t>Стоимость выполненных работ согласно предусмотренной норме времени и средневзвешенной часовой тарифной ставке бригады, руб.</t>
  </si>
  <si>
    <t>Наименование изделия (конструкции)</t>
  </si>
  <si>
    <t>фонда сдельного заработка бригады</t>
  </si>
  <si>
    <t>Сдельный приработок по бригаде:</t>
  </si>
  <si>
    <t>Фонд сдельного заработка, руб.</t>
  </si>
  <si>
    <t>Размер сдельного приработка всего по бригаде, руб.</t>
  </si>
  <si>
    <t>Размер сдельного приработка каждого работника бригады в зависимости от удельного веса месячной тарифной ставки отдельного работника в общем фонде месячных ставок бригады, руб.</t>
  </si>
  <si>
    <t>Размер заработной платы за месяц, руб.</t>
  </si>
  <si>
    <t>ВСЕГО:</t>
  </si>
  <si>
    <t>Размер повышения по нормам Декрета № 29 (за работу по контракту), %</t>
  </si>
  <si>
    <t>Сумма повышения по нормам Декрета № 29 (за работу по контракту), руб.</t>
  </si>
  <si>
    <t>заработной платы каждого работника</t>
  </si>
  <si>
    <t>заработной платы каждого работника (с учетом повышения тарифной ставки за работу по контракту)</t>
  </si>
  <si>
    <t>Размер сдельного заработка для распределения между работниками бригады без учета сумм повышения по нормам Декрета № 29, руб.</t>
  </si>
  <si>
    <t>Годовая норма рабочего времени на 2011 год</t>
  </si>
  <si>
    <t>Среднемесячное количество часов работы в 2011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</si>
</sst>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%"/>
    <numFmt numFmtId="175" formatCode="0.0%"/>
    <numFmt numFmtId="176" formatCode="0.000%"/>
    <numFmt numFmtId="177" formatCode="0.0000%"/>
    <numFmt numFmtId="178" formatCode="#,##0.000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u val="single"/>
      <sz val="10"/>
      <name val="Tahoma"/>
      <family val="2"/>
    </font>
    <font>
      <sz val="7"/>
      <name val="Tahoma"/>
      <family val="2"/>
    </font>
    <font>
      <sz val="8"/>
      <color indexed="43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color indexed="30"/>
      <name val="Tahoma"/>
      <family val="2"/>
    </font>
    <font>
      <i/>
      <u val="single"/>
      <sz val="10"/>
      <color indexed="30"/>
      <name val="Tahoma"/>
      <family val="2"/>
    </font>
    <font>
      <sz val="9"/>
      <color indexed="30"/>
      <name val="Tahoma"/>
      <family val="2"/>
    </font>
    <font>
      <b/>
      <sz val="8"/>
      <color indexed="30"/>
      <name val="Tahoma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10" fontId="2" fillId="32" borderId="0" xfId="0" applyNumberFormat="1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3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 locked="0"/>
    </xf>
    <xf numFmtId="0" fontId="2" fillId="32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10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3" fontId="6" fillId="33" borderId="0" xfId="0" applyNumberFormat="1" applyFont="1" applyFill="1" applyBorder="1" applyAlignment="1" applyProtection="1">
      <alignment horizontal="center" vertical="center"/>
      <protection hidden="1"/>
    </xf>
    <xf numFmtId="3" fontId="2" fillId="32" borderId="0" xfId="0" applyNumberFormat="1" applyFont="1" applyFill="1" applyAlignment="1" applyProtection="1">
      <alignment vertical="center"/>
      <protection hidden="1"/>
    </xf>
    <xf numFmtId="0" fontId="39" fillId="32" borderId="0" xfId="42" applyFill="1" applyAlignment="1" applyProtection="1">
      <alignment vertical="center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3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3" fontId="15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/>
    </xf>
    <xf numFmtId="172" fontId="2" fillId="33" borderId="15" xfId="0" applyNumberFormat="1" applyFont="1" applyFill="1" applyBorder="1" applyAlignment="1" applyProtection="1">
      <alignment horizontal="center" vertical="center"/>
      <protection hidden="1"/>
    </xf>
    <xf numFmtId="1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vertical="center"/>
      <protection hidden="1"/>
    </xf>
    <xf numFmtId="0" fontId="11" fillId="33" borderId="15" xfId="0" applyFont="1" applyFill="1" applyBorder="1" applyAlignment="1" applyProtection="1">
      <alignment horizontal="left" vertical="center"/>
      <protection hidden="1"/>
    </xf>
    <xf numFmtId="4" fontId="11" fillId="33" borderId="15" xfId="0" applyNumberFormat="1" applyFont="1" applyFill="1" applyBorder="1" applyAlignment="1" applyProtection="1">
      <alignment horizontal="center" vertical="center"/>
      <protection hidden="1"/>
    </xf>
    <xf numFmtId="3" fontId="1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3" fontId="16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3" fontId="15" fillId="33" borderId="20" xfId="0" applyNumberFormat="1" applyFont="1" applyFill="1" applyBorder="1" applyAlignment="1" applyProtection="1">
      <alignment horizontal="center" vertical="center"/>
      <protection hidden="1"/>
    </xf>
    <xf numFmtId="0" fontId="15" fillId="33" borderId="22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inden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Z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37.140625" style="1" bestFit="1" customWidth="1"/>
    <col min="5" max="5" width="7.57421875" style="1" bestFit="1" customWidth="1"/>
    <col min="6" max="6" width="7.28125" style="1" bestFit="1" customWidth="1"/>
    <col min="7" max="8" width="11.140625" style="1" customWidth="1"/>
    <col min="9" max="9" width="10.140625" style="1" bestFit="1" customWidth="1"/>
    <col min="10" max="10" width="9.57421875" style="1" customWidth="1"/>
    <col min="11" max="11" width="10.00390625" style="1" customWidth="1"/>
    <col min="12" max="12" width="2.140625" style="1" customWidth="1"/>
    <col min="13" max="13" width="2.421875" style="1" customWidth="1"/>
    <col min="14" max="14" width="73.28125" style="1" customWidth="1"/>
    <col min="15" max="16384" width="9.140625" style="1" customWidth="1"/>
  </cols>
  <sheetData>
    <row r="1" spans="1:2" ht="11.25" thickBot="1">
      <c r="A1" s="1"/>
      <c r="B1" s="2" t="s">
        <v>0</v>
      </c>
    </row>
    <row r="2" spans="2:12" ht="10.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0.5">
      <c r="B3" s="7"/>
      <c r="C3" s="24"/>
      <c r="D3" s="24"/>
      <c r="E3" s="24"/>
      <c r="F3" s="24"/>
      <c r="G3" s="24"/>
      <c r="H3" s="24"/>
      <c r="I3" s="24"/>
      <c r="J3" s="24"/>
      <c r="K3" s="24"/>
      <c r="L3" s="8"/>
    </row>
    <row r="4" spans="2:14" ht="15">
      <c r="B4" s="7"/>
      <c r="C4" s="54" t="s">
        <v>2</v>
      </c>
      <c r="D4" s="54"/>
      <c r="E4" s="54"/>
      <c r="F4" s="54"/>
      <c r="G4" s="54"/>
      <c r="H4" s="54"/>
      <c r="I4" s="54"/>
      <c r="J4" s="54"/>
      <c r="K4" s="54"/>
      <c r="L4" s="8"/>
      <c r="N4" s="34"/>
    </row>
    <row r="5" spans="2:14" ht="15">
      <c r="B5" s="7"/>
      <c r="C5" s="55" t="s">
        <v>17</v>
      </c>
      <c r="D5" s="55"/>
      <c r="E5" s="55"/>
      <c r="F5" s="55"/>
      <c r="G5" s="55"/>
      <c r="H5" s="55"/>
      <c r="I5" s="55"/>
      <c r="J5" s="55"/>
      <c r="K5" s="55"/>
      <c r="L5" s="8"/>
      <c r="N5" s="34"/>
    </row>
    <row r="6" spans="2:14" ht="15">
      <c r="B6" s="7"/>
      <c r="C6" s="56"/>
      <c r="D6" s="56"/>
      <c r="E6" s="56"/>
      <c r="F6" s="56"/>
      <c r="G6" s="56"/>
      <c r="H6" s="56"/>
      <c r="I6" s="56"/>
      <c r="J6" s="56"/>
      <c r="K6" s="56"/>
      <c r="L6" s="8"/>
      <c r="N6" s="34"/>
    </row>
    <row r="7" spans="2:14" ht="15">
      <c r="B7" s="7"/>
      <c r="C7" s="53" t="s">
        <v>4</v>
      </c>
      <c r="D7" s="53"/>
      <c r="E7" s="32">
        <v>200000</v>
      </c>
      <c r="F7" s="26" t="s">
        <v>6</v>
      </c>
      <c r="G7" s="26"/>
      <c r="H7" s="26"/>
      <c r="I7" s="30"/>
      <c r="J7" s="29"/>
      <c r="K7" s="29"/>
      <c r="L7" s="8"/>
      <c r="N7" s="34"/>
    </row>
    <row r="8" spans="2:14" ht="15">
      <c r="B8" s="7"/>
      <c r="C8" s="53" t="s">
        <v>50</v>
      </c>
      <c r="D8" s="53"/>
      <c r="E8" s="32">
        <v>2037</v>
      </c>
      <c r="F8" s="26" t="s">
        <v>5</v>
      </c>
      <c r="G8" s="26"/>
      <c r="H8" s="26"/>
      <c r="I8" s="30"/>
      <c r="J8" s="29"/>
      <c r="K8" s="29"/>
      <c r="L8" s="8"/>
      <c r="N8" s="34"/>
    </row>
    <row r="9" spans="2:14" ht="15">
      <c r="B9" s="7"/>
      <c r="C9" s="53" t="s">
        <v>51</v>
      </c>
      <c r="D9" s="53"/>
      <c r="E9" s="31">
        <f>ROUND(E8/12,1)</f>
        <v>169.8</v>
      </c>
      <c r="F9" s="26" t="s">
        <v>5</v>
      </c>
      <c r="G9" s="26"/>
      <c r="H9" s="26"/>
      <c r="I9" s="30"/>
      <c r="J9" s="29"/>
      <c r="K9" s="29"/>
      <c r="L9" s="8"/>
      <c r="N9" s="34"/>
    </row>
    <row r="10" spans="2:14" ht="15"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8"/>
      <c r="N10" s="34"/>
    </row>
    <row r="11" spans="2:14" ht="55.5" customHeight="1">
      <c r="B11" s="7"/>
      <c r="C11" s="35" t="s">
        <v>1</v>
      </c>
      <c r="D11" s="35" t="s">
        <v>3</v>
      </c>
      <c r="E11" s="35" t="s">
        <v>9</v>
      </c>
      <c r="F11" s="35" t="s">
        <v>10</v>
      </c>
      <c r="G11" s="35" t="s">
        <v>11</v>
      </c>
      <c r="H11" s="35" t="s">
        <v>12</v>
      </c>
      <c r="I11" s="35" t="s">
        <v>13</v>
      </c>
      <c r="J11" s="36" t="s">
        <v>14</v>
      </c>
      <c r="K11" s="28" t="s">
        <v>15</v>
      </c>
      <c r="L11" s="8"/>
      <c r="N11" s="34"/>
    </row>
    <row r="12" spans="2:39" ht="15">
      <c r="B12" s="7"/>
      <c r="C12" s="11">
        <v>1</v>
      </c>
      <c r="D12" s="27" t="s">
        <v>7</v>
      </c>
      <c r="E12" s="11">
        <v>3</v>
      </c>
      <c r="F12" s="12">
        <f>IF(D12=0,"-",$E$7)</f>
        <v>200000</v>
      </c>
      <c r="G12" s="11">
        <v>1.35</v>
      </c>
      <c r="H12" s="11">
        <v>1.2</v>
      </c>
      <c r="I12" s="12">
        <f>IF(D12=0,"-",F12*G12*H12)</f>
        <v>324000</v>
      </c>
      <c r="J12" s="37">
        <f aca="true" t="shared" si="0" ref="J12:J31">IF(D12=0,"-",$E$9)</f>
        <v>169.8</v>
      </c>
      <c r="K12" s="12">
        <f>ROUND(I12/J12,0)</f>
        <v>1908</v>
      </c>
      <c r="L12" s="8"/>
      <c r="M12" s="33"/>
      <c r="N12" s="34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ht="15">
      <c r="B13" s="7"/>
      <c r="C13" s="11">
        <f>C12+1</f>
        <v>2</v>
      </c>
      <c r="D13" s="27" t="s">
        <v>7</v>
      </c>
      <c r="E13" s="11">
        <v>3</v>
      </c>
      <c r="F13" s="12">
        <f aca="true" t="shared" si="1" ref="F13:F31">IF(D13=0,"-",$E$7)</f>
        <v>200000</v>
      </c>
      <c r="G13" s="11">
        <v>1.35</v>
      </c>
      <c r="H13" s="11">
        <v>1.2</v>
      </c>
      <c r="I13" s="12">
        <f aca="true" t="shared" si="2" ref="I13:I31">IF(D13=0,"-",F13*G13*H13)</f>
        <v>324000</v>
      </c>
      <c r="J13" s="37">
        <f t="shared" si="0"/>
        <v>169.8</v>
      </c>
      <c r="K13" s="12">
        <f>ROUND(I13/J13,0)</f>
        <v>1908</v>
      </c>
      <c r="L13" s="8"/>
      <c r="M13" s="33"/>
      <c r="N13" s="3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ht="15">
      <c r="B14" s="7"/>
      <c r="C14" s="11">
        <f aca="true" t="shared" si="3" ref="C14:C31">C13+1</f>
        <v>3</v>
      </c>
      <c r="D14" s="27" t="s">
        <v>7</v>
      </c>
      <c r="E14" s="11">
        <v>4</v>
      </c>
      <c r="F14" s="12">
        <f t="shared" si="1"/>
        <v>200000</v>
      </c>
      <c r="G14" s="11">
        <v>1.57</v>
      </c>
      <c r="H14" s="11">
        <v>1.2</v>
      </c>
      <c r="I14" s="12">
        <f t="shared" si="2"/>
        <v>376800</v>
      </c>
      <c r="J14" s="37">
        <f t="shared" si="0"/>
        <v>169.8</v>
      </c>
      <c r="K14" s="12">
        <f>ROUND(I14/J14,0)</f>
        <v>2219</v>
      </c>
      <c r="L14" s="8"/>
      <c r="M14" s="33"/>
      <c r="N14" s="34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ht="10.5">
      <c r="B15" s="7"/>
      <c r="C15" s="11">
        <f t="shared" si="3"/>
        <v>4</v>
      </c>
      <c r="D15" s="27" t="s">
        <v>7</v>
      </c>
      <c r="E15" s="11">
        <v>6</v>
      </c>
      <c r="F15" s="12">
        <f t="shared" si="1"/>
        <v>200000</v>
      </c>
      <c r="G15" s="11">
        <v>1.9</v>
      </c>
      <c r="H15" s="11">
        <v>1.2</v>
      </c>
      <c r="I15" s="12">
        <f t="shared" si="2"/>
        <v>456000</v>
      </c>
      <c r="J15" s="37">
        <f t="shared" si="0"/>
        <v>169.8</v>
      </c>
      <c r="K15" s="12">
        <f>ROUND(I15/J15,0)</f>
        <v>2686</v>
      </c>
      <c r="L15" s="8"/>
      <c r="M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ht="10.5">
      <c r="B16" s="7"/>
      <c r="C16" s="11">
        <f t="shared" si="3"/>
        <v>5</v>
      </c>
      <c r="D16" s="27"/>
      <c r="E16" s="11"/>
      <c r="F16" s="12" t="str">
        <f t="shared" si="1"/>
        <v>-</v>
      </c>
      <c r="G16" s="11"/>
      <c r="H16" s="11"/>
      <c r="I16" s="12" t="str">
        <f t="shared" si="2"/>
        <v>-</v>
      </c>
      <c r="J16" s="37" t="str">
        <f t="shared" si="0"/>
        <v>-</v>
      </c>
      <c r="K16" s="12" t="str">
        <f>IF(D16=0,"-",ROUND(I16/J16,0))</f>
        <v>-</v>
      </c>
      <c r="L16" s="8"/>
      <c r="M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ht="15">
      <c r="B17" s="7"/>
      <c r="C17" s="11">
        <f t="shared" si="3"/>
        <v>6</v>
      </c>
      <c r="D17" s="27"/>
      <c r="E17" s="11"/>
      <c r="F17" s="12" t="str">
        <f t="shared" si="1"/>
        <v>-</v>
      </c>
      <c r="G17" s="27"/>
      <c r="H17" s="27"/>
      <c r="I17" s="12" t="str">
        <f t="shared" si="2"/>
        <v>-</v>
      </c>
      <c r="J17" s="37" t="str">
        <f t="shared" si="0"/>
        <v>-</v>
      </c>
      <c r="K17" s="12" t="str">
        <f aca="true" t="shared" si="4" ref="K17:K32">IF(D17=0,"-",ROUND(I17/J17,0))</f>
        <v>-</v>
      </c>
      <c r="L17" s="8"/>
      <c r="M17" s="33"/>
      <c r="N17" s="34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2:39" ht="15">
      <c r="B18" s="7"/>
      <c r="C18" s="11">
        <f t="shared" si="3"/>
        <v>7</v>
      </c>
      <c r="D18" s="27"/>
      <c r="E18" s="11"/>
      <c r="F18" s="12" t="str">
        <f t="shared" si="1"/>
        <v>-</v>
      </c>
      <c r="G18" s="27"/>
      <c r="H18" s="27"/>
      <c r="I18" s="12" t="str">
        <f t="shared" si="2"/>
        <v>-</v>
      </c>
      <c r="J18" s="37" t="str">
        <f t="shared" si="0"/>
        <v>-</v>
      </c>
      <c r="K18" s="12" t="str">
        <f t="shared" si="4"/>
        <v>-</v>
      </c>
      <c r="L18" s="8"/>
      <c r="M18" s="33"/>
      <c r="N18" s="34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2:39" ht="10.5">
      <c r="B19" s="7"/>
      <c r="C19" s="11">
        <f t="shared" si="3"/>
        <v>8</v>
      </c>
      <c r="D19" s="27"/>
      <c r="E19" s="11"/>
      <c r="F19" s="12" t="str">
        <f t="shared" si="1"/>
        <v>-</v>
      </c>
      <c r="G19" s="27"/>
      <c r="H19" s="27"/>
      <c r="I19" s="12" t="str">
        <f t="shared" si="2"/>
        <v>-</v>
      </c>
      <c r="J19" s="37" t="str">
        <f t="shared" si="0"/>
        <v>-</v>
      </c>
      <c r="K19" s="12" t="str">
        <f t="shared" si="4"/>
        <v>-</v>
      </c>
      <c r="L19" s="8"/>
      <c r="M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2:39" ht="10.5">
      <c r="B20" s="7"/>
      <c r="C20" s="11">
        <f t="shared" si="3"/>
        <v>9</v>
      </c>
      <c r="D20" s="27"/>
      <c r="E20" s="11"/>
      <c r="F20" s="12" t="str">
        <f t="shared" si="1"/>
        <v>-</v>
      </c>
      <c r="G20" s="27"/>
      <c r="H20" s="27"/>
      <c r="I20" s="12" t="str">
        <f t="shared" si="2"/>
        <v>-</v>
      </c>
      <c r="J20" s="37" t="str">
        <f t="shared" si="0"/>
        <v>-</v>
      </c>
      <c r="K20" s="12" t="str">
        <f t="shared" si="4"/>
        <v>-</v>
      </c>
      <c r="L20" s="8"/>
      <c r="M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ht="10.5">
      <c r="B21" s="7"/>
      <c r="C21" s="11">
        <f t="shared" si="3"/>
        <v>10</v>
      </c>
      <c r="D21" s="27"/>
      <c r="E21" s="11"/>
      <c r="F21" s="12" t="str">
        <f t="shared" si="1"/>
        <v>-</v>
      </c>
      <c r="G21" s="27"/>
      <c r="H21" s="27"/>
      <c r="I21" s="12" t="str">
        <f t="shared" si="2"/>
        <v>-</v>
      </c>
      <c r="J21" s="37" t="str">
        <f t="shared" si="0"/>
        <v>-</v>
      </c>
      <c r="K21" s="12" t="str">
        <f t="shared" si="4"/>
        <v>-</v>
      </c>
      <c r="L21" s="8"/>
      <c r="M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ht="10.5">
      <c r="B22" s="7"/>
      <c r="C22" s="11">
        <f t="shared" si="3"/>
        <v>11</v>
      </c>
      <c r="D22" s="27"/>
      <c r="E22" s="11"/>
      <c r="F22" s="12" t="str">
        <f t="shared" si="1"/>
        <v>-</v>
      </c>
      <c r="G22" s="27"/>
      <c r="H22" s="27"/>
      <c r="I22" s="12" t="str">
        <f t="shared" si="2"/>
        <v>-</v>
      </c>
      <c r="J22" s="37" t="str">
        <f t="shared" si="0"/>
        <v>-</v>
      </c>
      <c r="K22" s="12" t="str">
        <f t="shared" si="4"/>
        <v>-</v>
      </c>
      <c r="L22" s="8"/>
      <c r="M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ht="10.5">
      <c r="B23" s="7"/>
      <c r="C23" s="11">
        <f t="shared" si="3"/>
        <v>12</v>
      </c>
      <c r="D23" s="27"/>
      <c r="E23" s="11"/>
      <c r="F23" s="12" t="str">
        <f t="shared" si="1"/>
        <v>-</v>
      </c>
      <c r="G23" s="27"/>
      <c r="H23" s="27"/>
      <c r="I23" s="12" t="str">
        <f t="shared" si="2"/>
        <v>-</v>
      </c>
      <c r="J23" s="37" t="str">
        <f t="shared" si="0"/>
        <v>-</v>
      </c>
      <c r="K23" s="12" t="str">
        <f t="shared" si="4"/>
        <v>-</v>
      </c>
      <c r="L23" s="8"/>
      <c r="M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ht="10.5">
      <c r="B24" s="7"/>
      <c r="C24" s="11">
        <f t="shared" si="3"/>
        <v>13</v>
      </c>
      <c r="D24" s="27"/>
      <c r="E24" s="11"/>
      <c r="F24" s="12" t="str">
        <f t="shared" si="1"/>
        <v>-</v>
      </c>
      <c r="G24" s="27"/>
      <c r="H24" s="27"/>
      <c r="I24" s="12" t="str">
        <f t="shared" si="2"/>
        <v>-</v>
      </c>
      <c r="J24" s="37" t="str">
        <f t="shared" si="0"/>
        <v>-</v>
      </c>
      <c r="K24" s="12" t="str">
        <f t="shared" si="4"/>
        <v>-</v>
      </c>
      <c r="L24" s="8"/>
      <c r="M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ht="10.5">
      <c r="B25" s="7"/>
      <c r="C25" s="11">
        <f t="shared" si="3"/>
        <v>14</v>
      </c>
      <c r="D25" s="27"/>
      <c r="E25" s="11"/>
      <c r="F25" s="12" t="str">
        <f t="shared" si="1"/>
        <v>-</v>
      </c>
      <c r="G25" s="27"/>
      <c r="H25" s="27"/>
      <c r="I25" s="12" t="str">
        <f t="shared" si="2"/>
        <v>-</v>
      </c>
      <c r="J25" s="37" t="str">
        <f t="shared" si="0"/>
        <v>-</v>
      </c>
      <c r="K25" s="12" t="str">
        <f t="shared" si="4"/>
        <v>-</v>
      </c>
      <c r="L25" s="8"/>
      <c r="M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ht="10.5">
      <c r="B26" s="7"/>
      <c r="C26" s="11">
        <f t="shared" si="3"/>
        <v>15</v>
      </c>
      <c r="D26" s="27"/>
      <c r="E26" s="11"/>
      <c r="F26" s="12" t="str">
        <f t="shared" si="1"/>
        <v>-</v>
      </c>
      <c r="G26" s="27"/>
      <c r="H26" s="27"/>
      <c r="I26" s="12" t="str">
        <f t="shared" si="2"/>
        <v>-</v>
      </c>
      <c r="J26" s="37" t="str">
        <f t="shared" si="0"/>
        <v>-</v>
      </c>
      <c r="K26" s="12" t="str">
        <f t="shared" si="4"/>
        <v>-</v>
      </c>
      <c r="L26" s="8"/>
      <c r="M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2:39" ht="10.5">
      <c r="B27" s="7"/>
      <c r="C27" s="11">
        <f t="shared" si="3"/>
        <v>16</v>
      </c>
      <c r="D27" s="27"/>
      <c r="E27" s="11"/>
      <c r="F27" s="12" t="str">
        <f t="shared" si="1"/>
        <v>-</v>
      </c>
      <c r="G27" s="27"/>
      <c r="H27" s="27"/>
      <c r="I27" s="12" t="str">
        <f t="shared" si="2"/>
        <v>-</v>
      </c>
      <c r="J27" s="37" t="str">
        <f t="shared" si="0"/>
        <v>-</v>
      </c>
      <c r="K27" s="12" t="str">
        <f t="shared" si="4"/>
        <v>-</v>
      </c>
      <c r="L27" s="8"/>
      <c r="M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ht="10.5">
      <c r="B28" s="7"/>
      <c r="C28" s="11">
        <f t="shared" si="3"/>
        <v>17</v>
      </c>
      <c r="D28" s="27"/>
      <c r="E28" s="11"/>
      <c r="F28" s="12" t="str">
        <f t="shared" si="1"/>
        <v>-</v>
      </c>
      <c r="G28" s="27"/>
      <c r="H28" s="27"/>
      <c r="I28" s="12" t="str">
        <f t="shared" si="2"/>
        <v>-</v>
      </c>
      <c r="J28" s="37" t="str">
        <f t="shared" si="0"/>
        <v>-</v>
      </c>
      <c r="K28" s="12" t="str">
        <f t="shared" si="4"/>
        <v>-</v>
      </c>
      <c r="L28" s="8"/>
      <c r="M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2:39" ht="10.5">
      <c r="B29" s="7"/>
      <c r="C29" s="11">
        <f t="shared" si="3"/>
        <v>18</v>
      </c>
      <c r="D29" s="27"/>
      <c r="E29" s="11"/>
      <c r="F29" s="12" t="str">
        <f t="shared" si="1"/>
        <v>-</v>
      </c>
      <c r="G29" s="27"/>
      <c r="H29" s="27"/>
      <c r="I29" s="12" t="str">
        <f t="shared" si="2"/>
        <v>-</v>
      </c>
      <c r="J29" s="37" t="str">
        <f t="shared" si="0"/>
        <v>-</v>
      </c>
      <c r="K29" s="12" t="str">
        <f t="shared" si="4"/>
        <v>-</v>
      </c>
      <c r="L29" s="8"/>
      <c r="M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ht="10.5">
      <c r="B30" s="7"/>
      <c r="C30" s="11">
        <f t="shared" si="3"/>
        <v>19</v>
      </c>
      <c r="D30" s="27"/>
      <c r="E30" s="11"/>
      <c r="F30" s="12" t="str">
        <f t="shared" si="1"/>
        <v>-</v>
      </c>
      <c r="G30" s="27"/>
      <c r="H30" s="27"/>
      <c r="I30" s="12" t="str">
        <f t="shared" si="2"/>
        <v>-</v>
      </c>
      <c r="J30" s="37" t="str">
        <f t="shared" si="0"/>
        <v>-</v>
      </c>
      <c r="K30" s="12" t="str">
        <f t="shared" si="4"/>
        <v>-</v>
      </c>
      <c r="L30" s="8"/>
      <c r="M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2:39" ht="10.5">
      <c r="B31" s="7"/>
      <c r="C31" s="11">
        <f t="shared" si="3"/>
        <v>20</v>
      </c>
      <c r="D31" s="27"/>
      <c r="E31" s="11"/>
      <c r="F31" s="12" t="str">
        <f t="shared" si="1"/>
        <v>-</v>
      </c>
      <c r="G31" s="27"/>
      <c r="H31" s="27"/>
      <c r="I31" s="12" t="str">
        <f t="shared" si="2"/>
        <v>-</v>
      </c>
      <c r="J31" s="37" t="str">
        <f t="shared" si="0"/>
        <v>-</v>
      </c>
      <c r="K31" s="12" t="str">
        <f t="shared" si="4"/>
        <v>-</v>
      </c>
      <c r="L31" s="8"/>
      <c r="M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ht="11.25">
      <c r="B32" s="7"/>
      <c r="C32" s="11"/>
      <c r="D32" s="39" t="s">
        <v>8</v>
      </c>
      <c r="E32" s="40" t="s">
        <v>16</v>
      </c>
      <c r="F32" s="40" t="s">
        <v>16</v>
      </c>
      <c r="G32" s="40" t="s">
        <v>16</v>
      </c>
      <c r="H32" s="40" t="s">
        <v>16</v>
      </c>
      <c r="I32" s="41">
        <f>SUM(I12:I31)</f>
        <v>1480800</v>
      </c>
      <c r="J32" s="41">
        <f>SUM(J12:J31)</f>
        <v>679.2</v>
      </c>
      <c r="K32" s="41">
        <f t="shared" si="4"/>
        <v>2180</v>
      </c>
      <c r="L32" s="8"/>
      <c r="M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2:39" ht="10.5"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8"/>
      <c r="M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52" ht="11.25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4:52" ht="10.5">
      <c r="N35" s="13"/>
      <c r="AN35" s="19"/>
      <c r="AO35" s="19"/>
      <c r="AP35" s="20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6:52" ht="10.5">
      <c r="P36" s="14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3:52" ht="10.5">
      <c r="C37" s="21"/>
      <c r="D37" s="21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3:52" ht="10.5">
      <c r="C38" s="21"/>
      <c r="D38" s="21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2" ht="10.5">
      <c r="C39" s="21"/>
      <c r="D39" s="21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3:52" ht="10.5">
      <c r="C40" s="21"/>
      <c r="D40" s="21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3:52" ht="10.5">
      <c r="C41" s="21"/>
      <c r="D41" s="21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3:52" ht="10.5">
      <c r="C42" s="21"/>
      <c r="D42" s="21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3:52" ht="10.5">
      <c r="C43" s="21"/>
      <c r="D43" s="21"/>
      <c r="P43" s="18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3:52" ht="10.5">
      <c r="C44" s="21"/>
      <c r="D44" s="21"/>
      <c r="P44" s="18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3:52" ht="10.5">
      <c r="C45" s="21"/>
      <c r="D45" s="21"/>
      <c r="P45" s="18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3:52" ht="10.5">
      <c r="C46" s="21"/>
      <c r="D46" s="21"/>
      <c r="P46" s="1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3:52" ht="10.5">
      <c r="C47" s="21"/>
      <c r="D47" s="21"/>
      <c r="P47" s="18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3:52" ht="10.5">
      <c r="C48" s="21"/>
      <c r="D48" s="21"/>
      <c r="P48" s="1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3:4" ht="10.5">
      <c r="C49" s="21"/>
      <c r="D49" s="21"/>
    </row>
  </sheetData>
  <sheetProtection/>
  <mergeCells count="6">
    <mergeCell ref="C9:D9"/>
    <mergeCell ref="C7:D7"/>
    <mergeCell ref="C8:D8"/>
    <mergeCell ref="C4:K4"/>
    <mergeCell ref="C5:K5"/>
    <mergeCell ref="C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X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37.140625" style="1" bestFit="1" customWidth="1"/>
    <col min="5" max="5" width="11.28125" style="1" customWidth="1"/>
    <col min="6" max="6" width="14.421875" style="1" bestFit="1" customWidth="1"/>
    <col min="7" max="7" width="11.140625" style="1" customWidth="1"/>
    <col min="8" max="8" width="13.7109375" style="1" customWidth="1"/>
    <col min="9" max="9" width="16.00390625" style="1" customWidth="1"/>
    <col min="10" max="10" width="2.140625" style="1" customWidth="1"/>
    <col min="11" max="11" width="2.42187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24"/>
      <c r="D3" s="24"/>
      <c r="E3" s="24"/>
      <c r="F3" s="24"/>
      <c r="G3" s="24"/>
      <c r="H3" s="24"/>
      <c r="I3" s="24"/>
      <c r="J3" s="8"/>
    </row>
    <row r="4" spans="2:12" ht="15">
      <c r="B4" s="7"/>
      <c r="C4" s="54" t="s">
        <v>2</v>
      </c>
      <c r="D4" s="54"/>
      <c r="E4" s="54"/>
      <c r="F4" s="54"/>
      <c r="G4" s="54"/>
      <c r="H4" s="54"/>
      <c r="I4" s="54"/>
      <c r="J4" s="8"/>
      <c r="L4" s="34"/>
    </row>
    <row r="5" spans="2:12" ht="15">
      <c r="B5" s="7"/>
      <c r="C5" s="55" t="s">
        <v>38</v>
      </c>
      <c r="D5" s="55"/>
      <c r="E5" s="55"/>
      <c r="F5" s="55"/>
      <c r="G5" s="55"/>
      <c r="H5" s="55"/>
      <c r="I5" s="55"/>
      <c r="J5" s="8"/>
      <c r="L5" s="34"/>
    </row>
    <row r="6" spans="2:12" ht="15">
      <c r="B6" s="7"/>
      <c r="C6" s="10"/>
      <c r="D6" s="10"/>
      <c r="E6" s="10"/>
      <c r="F6" s="10"/>
      <c r="G6" s="10"/>
      <c r="H6" s="10"/>
      <c r="I6" s="10"/>
      <c r="J6" s="8"/>
      <c r="L6" s="34"/>
    </row>
    <row r="7" spans="2:12" ht="72">
      <c r="B7" s="7"/>
      <c r="C7" s="35" t="s">
        <v>1</v>
      </c>
      <c r="D7" s="35" t="s">
        <v>37</v>
      </c>
      <c r="E7" s="35" t="s">
        <v>31</v>
      </c>
      <c r="F7" s="35" t="s">
        <v>33</v>
      </c>
      <c r="G7" s="35" t="s">
        <v>34</v>
      </c>
      <c r="H7" s="35" t="s">
        <v>35</v>
      </c>
      <c r="I7" s="35" t="s">
        <v>36</v>
      </c>
      <c r="J7" s="8"/>
      <c r="L7" s="34"/>
    </row>
    <row r="8" spans="2:37" ht="21">
      <c r="B8" s="7"/>
      <c r="C8" s="44">
        <v>1</v>
      </c>
      <c r="D8" s="42" t="s">
        <v>18</v>
      </c>
      <c r="E8" s="11"/>
      <c r="F8" s="45"/>
      <c r="G8" s="11"/>
      <c r="H8" s="11"/>
      <c r="I8" s="38">
        <f>I9+I10</f>
        <v>1362500</v>
      </c>
      <c r="J8" s="8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2:37" ht="31.5">
      <c r="B9" s="7"/>
      <c r="C9" s="44" t="s">
        <v>25</v>
      </c>
      <c r="D9" s="43" t="s">
        <v>23</v>
      </c>
      <c r="E9" s="11">
        <v>48</v>
      </c>
      <c r="F9" s="45">
        <v>7.5</v>
      </c>
      <c r="G9" s="46">
        <f>ROUND(E9*F9,0)</f>
        <v>360</v>
      </c>
      <c r="H9" s="12">
        <f>'Расчет тарифных ставок'!$K$32</f>
        <v>2180</v>
      </c>
      <c r="I9" s="12">
        <f>ROUND(G9*H9,0)</f>
        <v>784800</v>
      </c>
      <c r="J9" s="8"/>
      <c r="K9" s="33"/>
      <c r="L9" s="3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2:37" ht="31.5">
      <c r="B10" s="7"/>
      <c r="C10" s="44" t="s">
        <v>26</v>
      </c>
      <c r="D10" s="43" t="s">
        <v>24</v>
      </c>
      <c r="E10" s="11">
        <v>23</v>
      </c>
      <c r="F10" s="45">
        <v>11.5</v>
      </c>
      <c r="G10" s="46">
        <f>ROUND(E10*F10,0)</f>
        <v>265</v>
      </c>
      <c r="H10" s="12">
        <f>'Расчет тарифных ставок'!$K$32</f>
        <v>2180</v>
      </c>
      <c r="I10" s="12">
        <f>ROUND(G10*H10,0)</f>
        <v>577700</v>
      </c>
      <c r="J10" s="8"/>
      <c r="K10" s="33"/>
      <c r="L10" s="34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2:37" ht="21">
      <c r="B11" s="7"/>
      <c r="C11" s="44" t="s">
        <v>27</v>
      </c>
      <c r="D11" s="42" t="s">
        <v>19</v>
      </c>
      <c r="E11" s="11"/>
      <c r="F11" s="45"/>
      <c r="G11" s="11"/>
      <c r="H11" s="11"/>
      <c r="I11" s="38">
        <f>I12+I13</f>
        <v>1506380</v>
      </c>
      <c r="J11" s="8"/>
      <c r="K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2:37" ht="42">
      <c r="B12" s="7"/>
      <c r="C12" s="44" t="s">
        <v>28</v>
      </c>
      <c r="D12" s="42" t="s">
        <v>20</v>
      </c>
      <c r="E12" s="11">
        <v>34</v>
      </c>
      <c r="F12" s="45">
        <v>11</v>
      </c>
      <c r="G12" s="46">
        <f>ROUND(E12*F12,0)</f>
        <v>374</v>
      </c>
      <c r="H12" s="12">
        <f>'Расчет тарифных ставок'!$K$32</f>
        <v>2180</v>
      </c>
      <c r="I12" s="12">
        <f>ROUND(G12*H12,0)</f>
        <v>815320</v>
      </c>
      <c r="J12" s="8"/>
      <c r="K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:37" ht="42">
      <c r="B13" s="7"/>
      <c r="C13" s="44" t="s">
        <v>29</v>
      </c>
      <c r="D13" s="42" t="s">
        <v>21</v>
      </c>
      <c r="E13" s="11">
        <v>32</v>
      </c>
      <c r="F13" s="45">
        <v>9.9</v>
      </c>
      <c r="G13" s="46">
        <f>ROUND(E13*F13,0)</f>
        <v>317</v>
      </c>
      <c r="H13" s="12">
        <f>'Расчет тарифных ставок'!$K$32</f>
        <v>2180</v>
      </c>
      <c r="I13" s="12">
        <f>ROUND(G13*H13,0)</f>
        <v>691060</v>
      </c>
      <c r="J13" s="8"/>
      <c r="K13" s="33"/>
      <c r="L13" s="3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:37" ht="31.5">
      <c r="B14" s="7"/>
      <c r="C14" s="44" t="s">
        <v>30</v>
      </c>
      <c r="D14" s="42" t="s">
        <v>22</v>
      </c>
      <c r="E14" s="11">
        <v>80</v>
      </c>
      <c r="F14" s="45">
        <v>9.4</v>
      </c>
      <c r="G14" s="46">
        <f>ROUND(E14*F14,0)</f>
        <v>752</v>
      </c>
      <c r="H14" s="12">
        <f>'Расчет тарифных ставок'!$K$32</f>
        <v>2180</v>
      </c>
      <c r="I14" s="38">
        <f>G14*H14</f>
        <v>1639360</v>
      </c>
      <c r="J14" s="8"/>
      <c r="K14" s="33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2:37" ht="11.25">
      <c r="B15" s="7"/>
      <c r="C15" s="11"/>
      <c r="D15" s="39" t="s">
        <v>32</v>
      </c>
      <c r="E15" s="40" t="s">
        <v>16</v>
      </c>
      <c r="F15" s="40" t="s">
        <v>16</v>
      </c>
      <c r="G15" s="40" t="s">
        <v>16</v>
      </c>
      <c r="H15" s="40" t="s">
        <v>16</v>
      </c>
      <c r="I15" s="41">
        <f>I8+I11+I14</f>
        <v>4508240</v>
      </c>
      <c r="J15" s="8"/>
      <c r="K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2:37" ht="11.25">
      <c r="B16" s="7"/>
      <c r="C16" s="11"/>
      <c r="D16" s="39" t="s">
        <v>39</v>
      </c>
      <c r="E16" s="57">
        <f>I15-'Расчет тарифных ставок'!I32</f>
        <v>3027440</v>
      </c>
      <c r="F16" s="58"/>
      <c r="G16" s="58"/>
      <c r="H16" s="58"/>
      <c r="I16" s="59"/>
      <c r="J16" s="8"/>
      <c r="K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2:50" ht="11.25" thickBot="1">
      <c r="B17" s="15"/>
      <c r="C17" s="16"/>
      <c r="D17" s="16"/>
      <c r="E17" s="16"/>
      <c r="F17" s="16"/>
      <c r="G17" s="16"/>
      <c r="H17" s="16"/>
      <c r="I17" s="16"/>
      <c r="J17" s="17"/>
      <c r="K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2:50" ht="10.5">
      <c r="L18" s="13"/>
      <c r="AL18" s="19"/>
      <c r="AM18" s="19"/>
      <c r="AN18" s="20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4:50" ht="10.5">
      <c r="N19" s="14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  <c r="AJ19" s="20"/>
      <c r="AK19" s="20"/>
      <c r="AL19" s="20"/>
      <c r="AM19" s="20"/>
      <c r="AN19" s="20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3:50" ht="10.5">
      <c r="C20" s="21"/>
      <c r="D20" s="21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20"/>
      <c r="AK20" s="20"/>
      <c r="AL20" s="20"/>
      <c r="AM20" s="20"/>
      <c r="AN20" s="20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3:50" ht="10.5">
      <c r="C21" s="21"/>
      <c r="D21" s="21"/>
      <c r="N21" s="1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  <c r="AJ21" s="20"/>
      <c r="AK21" s="20"/>
      <c r="AL21" s="20"/>
      <c r="AM21" s="20"/>
      <c r="AN21" s="20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3:50" ht="10.5">
      <c r="C22" s="21"/>
      <c r="D22" s="21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  <c r="AJ22" s="20"/>
      <c r="AK22" s="20"/>
      <c r="AL22" s="20"/>
      <c r="AM22" s="20"/>
      <c r="AN22" s="20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3:50" ht="10.5">
      <c r="C23" s="21"/>
      <c r="D23" s="21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  <c r="AJ23" s="20"/>
      <c r="AK23" s="20"/>
      <c r="AL23" s="20"/>
      <c r="AM23" s="20"/>
      <c r="AN23" s="20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3:50" ht="10.5">
      <c r="C24" s="21"/>
      <c r="D24" s="21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20"/>
      <c r="AK24" s="20"/>
      <c r="AL24" s="20"/>
      <c r="AM24" s="20"/>
      <c r="AN24" s="20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3:50" ht="10.5">
      <c r="C25" s="21"/>
      <c r="D25" s="2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20"/>
      <c r="AK25" s="20"/>
      <c r="AL25" s="20"/>
      <c r="AM25" s="20"/>
      <c r="AN25" s="20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3:50" ht="10.5">
      <c r="C26" s="21"/>
      <c r="D26" s="21"/>
      <c r="N26" s="1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spans="3:50" ht="10.5">
      <c r="C27" s="21"/>
      <c r="D27" s="21"/>
      <c r="N27" s="1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3:50" ht="10.5">
      <c r="C28" s="21"/>
      <c r="D28" s="21"/>
      <c r="N28" s="18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3:50" ht="10.5">
      <c r="C29" s="21"/>
      <c r="D29" s="21"/>
      <c r="N29" s="18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3:50" ht="10.5">
      <c r="C30" s="21"/>
      <c r="D30" s="21"/>
      <c r="N30" s="1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3:50" ht="10.5">
      <c r="C31" s="21"/>
      <c r="D31" s="21"/>
      <c r="N31" s="1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3:4" ht="10.5">
      <c r="C32" s="21"/>
      <c r="D32" s="21"/>
    </row>
  </sheetData>
  <sheetProtection/>
  <mergeCells count="3">
    <mergeCell ref="E16:I16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AZ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37.140625" style="1" bestFit="1" customWidth="1"/>
    <col min="5" max="5" width="7.57421875" style="1" bestFit="1" customWidth="1"/>
    <col min="6" max="6" width="9.7109375" style="1" bestFit="1" customWidth="1"/>
    <col min="7" max="8" width="11.140625" style="1" customWidth="1"/>
    <col min="9" max="9" width="10.140625" style="1" bestFit="1" customWidth="1"/>
    <col min="10" max="10" width="15.140625" style="1" customWidth="1"/>
    <col min="11" max="11" width="10.140625" style="1" bestFit="1" customWidth="1"/>
    <col min="12" max="12" width="2.140625" style="1" customWidth="1"/>
    <col min="13" max="13" width="2.421875" style="1" customWidth="1"/>
    <col min="14" max="14" width="73.28125" style="1" customWidth="1"/>
    <col min="15" max="16384" width="9.140625" style="1" customWidth="1"/>
  </cols>
  <sheetData>
    <row r="1" spans="1:2" ht="11.25" thickBot="1">
      <c r="A1" s="1"/>
      <c r="B1" s="2" t="s">
        <v>0</v>
      </c>
    </row>
    <row r="2" spans="2:12" ht="10.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0.5">
      <c r="B3" s="7"/>
      <c r="C3" s="24"/>
      <c r="D3" s="24"/>
      <c r="E3" s="24"/>
      <c r="F3" s="24"/>
      <c r="G3" s="24"/>
      <c r="H3" s="24"/>
      <c r="I3" s="24"/>
      <c r="J3" s="24"/>
      <c r="K3" s="24"/>
      <c r="L3" s="8"/>
    </row>
    <row r="4" spans="2:14" ht="15">
      <c r="B4" s="7"/>
      <c r="C4" s="54" t="s">
        <v>2</v>
      </c>
      <c r="D4" s="54"/>
      <c r="E4" s="54"/>
      <c r="F4" s="54"/>
      <c r="G4" s="54"/>
      <c r="H4" s="54"/>
      <c r="I4" s="54"/>
      <c r="J4" s="54"/>
      <c r="K4" s="54"/>
      <c r="L4" s="8"/>
      <c r="N4" s="34"/>
    </row>
    <row r="5" spans="2:14" ht="15">
      <c r="B5" s="7"/>
      <c r="C5" s="55" t="s">
        <v>47</v>
      </c>
      <c r="D5" s="55"/>
      <c r="E5" s="55"/>
      <c r="F5" s="55"/>
      <c r="G5" s="55"/>
      <c r="H5" s="55"/>
      <c r="I5" s="55"/>
      <c r="J5" s="55"/>
      <c r="K5" s="55"/>
      <c r="L5" s="8"/>
      <c r="N5" s="34"/>
    </row>
    <row r="6" spans="2:14" ht="15">
      <c r="B6" s="7"/>
      <c r="C6" s="9"/>
      <c r="D6" s="9"/>
      <c r="E6" s="9"/>
      <c r="F6" s="9"/>
      <c r="G6" s="9"/>
      <c r="H6" s="9"/>
      <c r="I6" s="9"/>
      <c r="J6" s="9"/>
      <c r="K6" s="9"/>
      <c r="L6" s="8"/>
      <c r="N6" s="34"/>
    </row>
    <row r="7" spans="2:14" ht="15">
      <c r="B7" s="7"/>
      <c r="C7" s="9"/>
      <c r="D7" s="60" t="s">
        <v>40</v>
      </c>
      <c r="E7" s="60"/>
      <c r="F7" s="50">
        <f>'Фонд сдельного заработка'!I15</f>
        <v>4508240</v>
      </c>
      <c r="G7" s="9"/>
      <c r="H7" s="9"/>
      <c r="I7" s="9"/>
      <c r="J7" s="9"/>
      <c r="K7" s="9"/>
      <c r="L7" s="8"/>
      <c r="N7" s="34"/>
    </row>
    <row r="8" spans="2:14" ht="15">
      <c r="B8" s="7"/>
      <c r="C8" s="9"/>
      <c r="D8" s="60" t="s">
        <v>41</v>
      </c>
      <c r="E8" s="60"/>
      <c r="F8" s="50">
        <f>'Фонд сдельного заработка'!E16</f>
        <v>3027440</v>
      </c>
      <c r="G8" s="9"/>
      <c r="H8" s="9"/>
      <c r="I8" s="9"/>
      <c r="J8" s="9"/>
      <c r="K8" s="9"/>
      <c r="L8" s="8"/>
      <c r="N8" s="34"/>
    </row>
    <row r="9" spans="2:14" ht="15">
      <c r="B9" s="7"/>
      <c r="C9" s="56"/>
      <c r="D9" s="56"/>
      <c r="E9" s="56"/>
      <c r="F9" s="56"/>
      <c r="G9" s="56"/>
      <c r="H9" s="56"/>
      <c r="I9" s="56"/>
      <c r="J9" s="56"/>
      <c r="K9" s="56"/>
      <c r="L9" s="8"/>
      <c r="N9" s="34"/>
    </row>
    <row r="10" spans="2:14" ht="90">
      <c r="B10" s="7"/>
      <c r="C10" s="35" t="s">
        <v>1</v>
      </c>
      <c r="D10" s="35" t="s">
        <v>3</v>
      </c>
      <c r="E10" s="35" t="s">
        <v>9</v>
      </c>
      <c r="F10" s="35" t="s">
        <v>10</v>
      </c>
      <c r="G10" s="35" t="s">
        <v>11</v>
      </c>
      <c r="H10" s="35" t="s">
        <v>12</v>
      </c>
      <c r="I10" s="35" t="s">
        <v>13</v>
      </c>
      <c r="J10" s="28" t="s">
        <v>42</v>
      </c>
      <c r="K10" s="28" t="s">
        <v>43</v>
      </c>
      <c r="L10" s="8"/>
      <c r="N10" s="34"/>
    </row>
    <row r="11" spans="2:39" ht="15">
      <c r="B11" s="7"/>
      <c r="C11" s="11">
        <v>1</v>
      </c>
      <c r="D11" s="48" t="str">
        <f>IF('Расчет тарифных ставок'!D12=0,"-",'Расчет тарифных ставок'!D12)</f>
        <v>Слесарь по сборке металлоконструкций</v>
      </c>
      <c r="E11" s="37">
        <f>IF('Расчет тарифных ставок'!E12=0,"-",'Расчет тарифных ставок'!E12)</f>
        <v>3</v>
      </c>
      <c r="F11" s="12">
        <f>IF('Расчет тарифных ставок'!F12=0,"-",'Расчет тарифных ставок'!F12)</f>
        <v>200000</v>
      </c>
      <c r="G11" s="49">
        <f>IF('Расчет тарифных ставок'!G12=0,"-",'Расчет тарифных ставок'!G12)</f>
        <v>1.35</v>
      </c>
      <c r="H11" s="49">
        <f>IF('Расчет тарифных ставок'!H12=0,"-",'Расчет тарифных ставок'!H12)</f>
        <v>1.2</v>
      </c>
      <c r="I11" s="12">
        <f>IF('Расчет тарифных ставок'!I12=0,"-",'Расчет тарифных ставок'!I12)</f>
        <v>324000</v>
      </c>
      <c r="J11" s="12">
        <f>IF(D11="-","-",I11/'Расчет тарифных ставок'!$I$32*$F$8)</f>
        <v>662405.8346839546</v>
      </c>
      <c r="K11" s="38">
        <f>IF(D11="-","-",I11+J11)</f>
        <v>986405.8346839546</v>
      </c>
      <c r="L11" s="8"/>
      <c r="M11" s="33"/>
      <c r="N11" s="34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ht="15">
      <c r="B12" s="7"/>
      <c r="C12" s="11">
        <f>C11+1</f>
        <v>2</v>
      </c>
      <c r="D12" s="48" t="str">
        <f>IF('Расчет тарифных ставок'!D13=0,"-",'Расчет тарифных ставок'!D13)</f>
        <v>Слесарь по сборке металлоконструкций</v>
      </c>
      <c r="E12" s="37">
        <f>IF('Расчет тарифных ставок'!E13=0,"-",'Расчет тарифных ставок'!E13)</f>
        <v>3</v>
      </c>
      <c r="F12" s="12">
        <f>IF('Расчет тарифных ставок'!F13=0,"-",'Расчет тарифных ставок'!F13)</f>
        <v>200000</v>
      </c>
      <c r="G12" s="49">
        <f>IF('Расчет тарифных ставок'!G13=0,"-",'Расчет тарифных ставок'!G13)</f>
        <v>1.35</v>
      </c>
      <c r="H12" s="49">
        <f>IF('Расчет тарифных ставок'!H13=0,"-",'Расчет тарифных ставок'!H13)</f>
        <v>1.2</v>
      </c>
      <c r="I12" s="12">
        <f>IF('Расчет тарифных ставок'!I13=0,"-",'Расчет тарифных ставок'!I13)</f>
        <v>324000</v>
      </c>
      <c r="J12" s="12">
        <f>IF(D12="-","-",I12/'Расчет тарифных ставок'!$I$32*$F$8)</f>
        <v>662405.8346839546</v>
      </c>
      <c r="K12" s="38">
        <f aca="true" t="shared" si="0" ref="K12:K30">IF(D12="-","-",I12+J12)</f>
        <v>986405.8346839546</v>
      </c>
      <c r="L12" s="8"/>
      <c r="M12" s="33"/>
      <c r="N12" s="34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ht="15">
      <c r="B13" s="7"/>
      <c r="C13" s="11">
        <f aca="true" t="shared" si="1" ref="C13:C30">C12+1</f>
        <v>3</v>
      </c>
      <c r="D13" s="48" t="str">
        <f>IF('Расчет тарифных ставок'!D14=0,"-",'Расчет тарифных ставок'!D14)</f>
        <v>Слесарь по сборке металлоконструкций</v>
      </c>
      <c r="E13" s="37">
        <f>IF('Расчет тарифных ставок'!E14=0,"-",'Расчет тарифных ставок'!E14)</f>
        <v>4</v>
      </c>
      <c r="F13" s="12">
        <f>IF('Расчет тарифных ставок'!F14=0,"-",'Расчет тарифных ставок'!F14)</f>
        <v>200000</v>
      </c>
      <c r="G13" s="49">
        <f>IF('Расчет тарифных ставок'!G14=0,"-",'Расчет тарифных ставок'!G14)</f>
        <v>1.57</v>
      </c>
      <c r="H13" s="49">
        <f>IF('Расчет тарифных ставок'!H14=0,"-",'Расчет тарифных ставок'!H14)</f>
        <v>1.2</v>
      </c>
      <c r="I13" s="12">
        <f>IF('Расчет тарифных ставок'!I14=0,"-",'Расчет тарифных ставок'!I14)</f>
        <v>376800</v>
      </c>
      <c r="J13" s="12">
        <f>IF(D13="-","-",I13/'Расчет тарифных ставок'!$I$32*$F$8)</f>
        <v>770353.4521880065</v>
      </c>
      <c r="K13" s="38">
        <f t="shared" si="0"/>
        <v>1147153.4521880066</v>
      </c>
      <c r="L13" s="8"/>
      <c r="M13" s="33"/>
      <c r="N13" s="3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ht="10.5">
      <c r="B14" s="7"/>
      <c r="C14" s="11">
        <f t="shared" si="1"/>
        <v>4</v>
      </c>
      <c r="D14" s="48" t="str">
        <f>IF('Расчет тарифных ставок'!D15=0,"-",'Расчет тарифных ставок'!D15)</f>
        <v>Слесарь по сборке металлоконструкций</v>
      </c>
      <c r="E14" s="37">
        <f>IF('Расчет тарифных ставок'!E15=0,"-",'Расчет тарифных ставок'!E15)</f>
        <v>6</v>
      </c>
      <c r="F14" s="12">
        <f>IF('Расчет тарифных ставок'!F15=0,"-",'Расчет тарифных ставок'!F15)</f>
        <v>200000</v>
      </c>
      <c r="G14" s="49">
        <f>IF('Расчет тарифных ставок'!G15=0,"-",'Расчет тарифных ставок'!G15)</f>
        <v>1.9</v>
      </c>
      <c r="H14" s="49">
        <f>IF('Расчет тарифных ставок'!H15=0,"-",'Расчет тарифных ставок'!H15)</f>
        <v>1.2</v>
      </c>
      <c r="I14" s="12">
        <f>IF('Расчет тарифных ставок'!I15=0,"-",'Расчет тарифных ставок'!I15)</f>
        <v>456000</v>
      </c>
      <c r="J14" s="12">
        <f>IF(D14="-","-",I14/'Расчет тарифных ставок'!$I$32*$F$8)</f>
        <v>932274.8784440842</v>
      </c>
      <c r="K14" s="38">
        <f t="shared" si="0"/>
        <v>1388274.8784440842</v>
      </c>
      <c r="L14" s="8"/>
      <c r="M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ht="10.5">
      <c r="B15" s="7"/>
      <c r="C15" s="11">
        <f t="shared" si="1"/>
        <v>5</v>
      </c>
      <c r="D15" s="48" t="str">
        <f>IF('Расчет тарифных ставок'!D16=0,"-",'Расчет тарифных ставок'!D16)</f>
        <v>-</v>
      </c>
      <c r="E15" s="37" t="str">
        <f>IF('Расчет тарифных ставок'!E16=0,"-",'Расчет тарифных ставок'!E16)</f>
        <v>-</v>
      </c>
      <c r="F15" s="12" t="str">
        <f>IF('Расчет тарифных ставок'!F16=0,"-",'Расчет тарифных ставок'!F16)</f>
        <v>-</v>
      </c>
      <c r="G15" s="49" t="str">
        <f>IF('Расчет тарифных ставок'!G16=0,"-",'Расчет тарифных ставок'!G16)</f>
        <v>-</v>
      </c>
      <c r="H15" s="49" t="str">
        <f>IF('Расчет тарифных ставок'!H16=0,"-",'Расчет тарифных ставок'!H16)</f>
        <v>-</v>
      </c>
      <c r="I15" s="12" t="str">
        <f>IF('Расчет тарифных ставок'!I16=0,"-",'Расчет тарифных ставок'!I16)</f>
        <v>-</v>
      </c>
      <c r="J15" s="12" t="str">
        <f>IF(D15="-","-",I15/'Расчет тарифных ставок'!$I$32*$F$8)</f>
        <v>-</v>
      </c>
      <c r="K15" s="38" t="str">
        <f t="shared" si="0"/>
        <v>-</v>
      </c>
      <c r="L15" s="8"/>
      <c r="M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ht="15">
      <c r="B16" s="7"/>
      <c r="C16" s="11">
        <f t="shared" si="1"/>
        <v>6</v>
      </c>
      <c r="D16" s="48" t="str">
        <f>IF('Расчет тарифных ставок'!D17=0,"-",'Расчет тарифных ставок'!D17)</f>
        <v>-</v>
      </c>
      <c r="E16" s="37" t="str">
        <f>IF('Расчет тарифных ставок'!E17=0,"-",'Расчет тарифных ставок'!E17)</f>
        <v>-</v>
      </c>
      <c r="F16" s="12" t="str">
        <f>IF('Расчет тарифных ставок'!F17=0,"-",'Расчет тарифных ставок'!F17)</f>
        <v>-</v>
      </c>
      <c r="G16" s="49" t="str">
        <f>IF('Расчет тарифных ставок'!G17=0,"-",'Расчет тарифных ставок'!G17)</f>
        <v>-</v>
      </c>
      <c r="H16" s="49" t="str">
        <f>IF('Расчет тарифных ставок'!H17=0,"-",'Расчет тарифных ставок'!H17)</f>
        <v>-</v>
      </c>
      <c r="I16" s="12" t="str">
        <f>IF('Расчет тарифных ставок'!I17=0,"-",'Расчет тарифных ставок'!I17)</f>
        <v>-</v>
      </c>
      <c r="J16" s="12" t="str">
        <f>IF(D16="-","-",I16/'Расчет тарифных ставок'!$I$32*$F$8)</f>
        <v>-</v>
      </c>
      <c r="K16" s="38" t="str">
        <f t="shared" si="0"/>
        <v>-</v>
      </c>
      <c r="L16" s="8"/>
      <c r="M16" s="33"/>
      <c r="N16" s="3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ht="15">
      <c r="B17" s="7"/>
      <c r="C17" s="11">
        <f t="shared" si="1"/>
        <v>7</v>
      </c>
      <c r="D17" s="48" t="str">
        <f>IF('Расчет тарифных ставок'!D18=0,"-",'Расчет тарифных ставок'!D18)</f>
        <v>-</v>
      </c>
      <c r="E17" s="37" t="str">
        <f>IF('Расчет тарифных ставок'!E18=0,"-",'Расчет тарифных ставок'!E18)</f>
        <v>-</v>
      </c>
      <c r="F17" s="12" t="str">
        <f>IF('Расчет тарифных ставок'!F18=0,"-",'Расчет тарифных ставок'!F18)</f>
        <v>-</v>
      </c>
      <c r="G17" s="49" t="str">
        <f>IF('Расчет тарифных ставок'!G18=0,"-",'Расчет тарифных ставок'!G18)</f>
        <v>-</v>
      </c>
      <c r="H17" s="49" t="str">
        <f>IF('Расчет тарифных ставок'!H18=0,"-",'Расчет тарифных ставок'!H18)</f>
        <v>-</v>
      </c>
      <c r="I17" s="12" t="str">
        <f>IF('Расчет тарифных ставок'!I18=0,"-",'Расчет тарифных ставок'!I18)</f>
        <v>-</v>
      </c>
      <c r="J17" s="12" t="str">
        <f>IF(D17="-","-",I17/'Расчет тарифных ставок'!$I$32*$F$8)</f>
        <v>-</v>
      </c>
      <c r="K17" s="38" t="str">
        <f t="shared" si="0"/>
        <v>-</v>
      </c>
      <c r="L17" s="8"/>
      <c r="M17" s="33"/>
      <c r="N17" s="34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2:39" ht="10.5">
      <c r="B18" s="7"/>
      <c r="C18" s="11">
        <f t="shared" si="1"/>
        <v>8</v>
      </c>
      <c r="D18" s="48" t="str">
        <f>IF('Расчет тарифных ставок'!D19=0,"-",'Расчет тарифных ставок'!D19)</f>
        <v>-</v>
      </c>
      <c r="E18" s="37" t="str">
        <f>IF('Расчет тарифных ставок'!E19=0,"-",'Расчет тарифных ставок'!E19)</f>
        <v>-</v>
      </c>
      <c r="F18" s="12" t="str">
        <f>IF('Расчет тарифных ставок'!F19=0,"-",'Расчет тарифных ставок'!F19)</f>
        <v>-</v>
      </c>
      <c r="G18" s="49" t="str">
        <f>IF('Расчет тарифных ставок'!G19=0,"-",'Расчет тарифных ставок'!G19)</f>
        <v>-</v>
      </c>
      <c r="H18" s="49" t="str">
        <f>IF('Расчет тарифных ставок'!H19=0,"-",'Расчет тарифных ставок'!H19)</f>
        <v>-</v>
      </c>
      <c r="I18" s="12" t="str">
        <f>IF('Расчет тарифных ставок'!I19=0,"-",'Расчет тарифных ставок'!I19)</f>
        <v>-</v>
      </c>
      <c r="J18" s="12" t="str">
        <f>IF(D18="-","-",I18/'Расчет тарифных ставок'!$I$32*$F$8)</f>
        <v>-</v>
      </c>
      <c r="K18" s="38" t="str">
        <f t="shared" si="0"/>
        <v>-</v>
      </c>
      <c r="L18" s="8"/>
      <c r="M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2:39" ht="10.5">
      <c r="B19" s="7"/>
      <c r="C19" s="11">
        <f t="shared" si="1"/>
        <v>9</v>
      </c>
      <c r="D19" s="48" t="str">
        <f>IF('Расчет тарифных ставок'!D20=0,"-",'Расчет тарифных ставок'!D20)</f>
        <v>-</v>
      </c>
      <c r="E19" s="37" t="str">
        <f>IF('Расчет тарифных ставок'!E20=0,"-",'Расчет тарифных ставок'!E20)</f>
        <v>-</v>
      </c>
      <c r="F19" s="12" t="str">
        <f>IF('Расчет тарифных ставок'!F20=0,"-",'Расчет тарифных ставок'!F20)</f>
        <v>-</v>
      </c>
      <c r="G19" s="49" t="str">
        <f>IF('Расчет тарифных ставок'!G20=0,"-",'Расчет тарифных ставок'!G20)</f>
        <v>-</v>
      </c>
      <c r="H19" s="49" t="str">
        <f>IF('Расчет тарифных ставок'!H20=0,"-",'Расчет тарифных ставок'!H20)</f>
        <v>-</v>
      </c>
      <c r="I19" s="12" t="str">
        <f>IF('Расчет тарифных ставок'!I20=0,"-",'Расчет тарифных ставок'!I20)</f>
        <v>-</v>
      </c>
      <c r="J19" s="12" t="str">
        <f>IF(D19="-","-",I19/'Расчет тарифных ставок'!$I$32*$F$8)</f>
        <v>-</v>
      </c>
      <c r="K19" s="38" t="str">
        <f t="shared" si="0"/>
        <v>-</v>
      </c>
      <c r="L19" s="8"/>
      <c r="M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2:39" ht="10.5">
      <c r="B20" s="7"/>
      <c r="C20" s="11">
        <f t="shared" si="1"/>
        <v>10</v>
      </c>
      <c r="D20" s="48" t="str">
        <f>IF('Расчет тарифных ставок'!D21=0,"-",'Расчет тарифных ставок'!D21)</f>
        <v>-</v>
      </c>
      <c r="E20" s="37" t="str">
        <f>IF('Расчет тарифных ставок'!E21=0,"-",'Расчет тарифных ставок'!E21)</f>
        <v>-</v>
      </c>
      <c r="F20" s="12" t="str">
        <f>IF('Расчет тарифных ставок'!F21=0,"-",'Расчет тарифных ставок'!F21)</f>
        <v>-</v>
      </c>
      <c r="G20" s="49" t="str">
        <f>IF('Расчет тарифных ставок'!G21=0,"-",'Расчет тарифных ставок'!G21)</f>
        <v>-</v>
      </c>
      <c r="H20" s="49" t="str">
        <f>IF('Расчет тарифных ставок'!H21=0,"-",'Расчет тарифных ставок'!H21)</f>
        <v>-</v>
      </c>
      <c r="I20" s="12" t="str">
        <f>IF('Расчет тарифных ставок'!I21=0,"-",'Расчет тарифных ставок'!I21)</f>
        <v>-</v>
      </c>
      <c r="J20" s="12" t="str">
        <f>IF(D20="-","-",I20/'Расчет тарифных ставок'!$I$32*$F$8)</f>
        <v>-</v>
      </c>
      <c r="K20" s="38" t="str">
        <f t="shared" si="0"/>
        <v>-</v>
      </c>
      <c r="L20" s="8"/>
      <c r="M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ht="10.5">
      <c r="B21" s="7"/>
      <c r="C21" s="11">
        <f t="shared" si="1"/>
        <v>11</v>
      </c>
      <c r="D21" s="48" t="str">
        <f>IF('Расчет тарифных ставок'!D22=0,"-",'Расчет тарифных ставок'!D22)</f>
        <v>-</v>
      </c>
      <c r="E21" s="37" t="str">
        <f>IF('Расчет тарифных ставок'!E22=0,"-",'Расчет тарифных ставок'!E22)</f>
        <v>-</v>
      </c>
      <c r="F21" s="12" t="str">
        <f>IF('Расчет тарифных ставок'!F22=0,"-",'Расчет тарифных ставок'!F22)</f>
        <v>-</v>
      </c>
      <c r="G21" s="49" t="str">
        <f>IF('Расчет тарифных ставок'!G22=0,"-",'Расчет тарифных ставок'!G22)</f>
        <v>-</v>
      </c>
      <c r="H21" s="49" t="str">
        <f>IF('Расчет тарифных ставок'!H22=0,"-",'Расчет тарифных ставок'!H22)</f>
        <v>-</v>
      </c>
      <c r="I21" s="12" t="str">
        <f>IF('Расчет тарифных ставок'!I22=0,"-",'Расчет тарифных ставок'!I22)</f>
        <v>-</v>
      </c>
      <c r="J21" s="12" t="str">
        <f>IF(D21="-","-",I21/'Расчет тарифных ставок'!$I$32*$F$8)</f>
        <v>-</v>
      </c>
      <c r="K21" s="38" t="str">
        <f t="shared" si="0"/>
        <v>-</v>
      </c>
      <c r="L21" s="8"/>
      <c r="M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ht="10.5">
      <c r="B22" s="7"/>
      <c r="C22" s="11">
        <f t="shared" si="1"/>
        <v>12</v>
      </c>
      <c r="D22" s="48" t="str">
        <f>IF('Расчет тарифных ставок'!D23=0,"-",'Расчет тарифных ставок'!D23)</f>
        <v>-</v>
      </c>
      <c r="E22" s="37" t="str">
        <f>IF('Расчет тарифных ставок'!E23=0,"-",'Расчет тарифных ставок'!E23)</f>
        <v>-</v>
      </c>
      <c r="F22" s="12" t="str">
        <f>IF('Расчет тарифных ставок'!F23=0,"-",'Расчет тарифных ставок'!F23)</f>
        <v>-</v>
      </c>
      <c r="G22" s="49" t="str">
        <f>IF('Расчет тарифных ставок'!G23=0,"-",'Расчет тарифных ставок'!G23)</f>
        <v>-</v>
      </c>
      <c r="H22" s="49" t="str">
        <f>IF('Расчет тарифных ставок'!H23=0,"-",'Расчет тарифных ставок'!H23)</f>
        <v>-</v>
      </c>
      <c r="I22" s="12" t="str">
        <f>IF('Расчет тарифных ставок'!I23=0,"-",'Расчет тарифных ставок'!I23)</f>
        <v>-</v>
      </c>
      <c r="J22" s="12" t="str">
        <f>IF(D22="-","-",I22/'Расчет тарифных ставок'!$I$32*$F$8)</f>
        <v>-</v>
      </c>
      <c r="K22" s="38" t="str">
        <f t="shared" si="0"/>
        <v>-</v>
      </c>
      <c r="L22" s="8"/>
      <c r="M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ht="10.5">
      <c r="B23" s="7"/>
      <c r="C23" s="11">
        <f t="shared" si="1"/>
        <v>13</v>
      </c>
      <c r="D23" s="48" t="str">
        <f>IF('Расчет тарифных ставок'!D24=0,"-",'Расчет тарифных ставок'!D24)</f>
        <v>-</v>
      </c>
      <c r="E23" s="37" t="str">
        <f>IF('Расчет тарифных ставок'!E24=0,"-",'Расчет тарифных ставок'!E24)</f>
        <v>-</v>
      </c>
      <c r="F23" s="12" t="str">
        <f>IF('Расчет тарифных ставок'!F24=0,"-",'Расчет тарифных ставок'!F24)</f>
        <v>-</v>
      </c>
      <c r="G23" s="49" t="str">
        <f>IF('Расчет тарифных ставок'!G24=0,"-",'Расчет тарифных ставок'!G24)</f>
        <v>-</v>
      </c>
      <c r="H23" s="49" t="str">
        <f>IF('Расчет тарифных ставок'!H24=0,"-",'Расчет тарифных ставок'!H24)</f>
        <v>-</v>
      </c>
      <c r="I23" s="12" t="str">
        <f>IF('Расчет тарифных ставок'!I24=0,"-",'Расчет тарифных ставок'!I24)</f>
        <v>-</v>
      </c>
      <c r="J23" s="12" t="str">
        <f>IF(D23="-","-",I23/'Расчет тарифных ставок'!$I$32*$F$8)</f>
        <v>-</v>
      </c>
      <c r="K23" s="38" t="str">
        <f t="shared" si="0"/>
        <v>-</v>
      </c>
      <c r="L23" s="8"/>
      <c r="M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ht="10.5">
      <c r="B24" s="7"/>
      <c r="C24" s="11">
        <f t="shared" si="1"/>
        <v>14</v>
      </c>
      <c r="D24" s="48" t="str">
        <f>IF('Расчет тарифных ставок'!D25=0,"-",'Расчет тарифных ставок'!D25)</f>
        <v>-</v>
      </c>
      <c r="E24" s="37" t="str">
        <f>IF('Расчет тарифных ставок'!E25=0,"-",'Расчет тарифных ставок'!E25)</f>
        <v>-</v>
      </c>
      <c r="F24" s="12" t="str">
        <f>IF('Расчет тарифных ставок'!F25=0,"-",'Расчет тарифных ставок'!F25)</f>
        <v>-</v>
      </c>
      <c r="G24" s="49" t="str">
        <f>IF('Расчет тарифных ставок'!G25=0,"-",'Расчет тарифных ставок'!G25)</f>
        <v>-</v>
      </c>
      <c r="H24" s="49" t="str">
        <f>IF('Расчет тарифных ставок'!H25=0,"-",'Расчет тарифных ставок'!H25)</f>
        <v>-</v>
      </c>
      <c r="I24" s="12" t="str">
        <f>IF('Расчет тарифных ставок'!I25=0,"-",'Расчет тарифных ставок'!I25)</f>
        <v>-</v>
      </c>
      <c r="J24" s="12" t="str">
        <f>IF(D24="-","-",I24/'Расчет тарифных ставок'!$I$32*$F$8)</f>
        <v>-</v>
      </c>
      <c r="K24" s="38" t="str">
        <f t="shared" si="0"/>
        <v>-</v>
      </c>
      <c r="L24" s="8"/>
      <c r="M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ht="10.5">
      <c r="B25" s="7"/>
      <c r="C25" s="11">
        <f t="shared" si="1"/>
        <v>15</v>
      </c>
      <c r="D25" s="48" t="str">
        <f>IF('Расчет тарифных ставок'!D26=0,"-",'Расчет тарифных ставок'!D26)</f>
        <v>-</v>
      </c>
      <c r="E25" s="37" t="str">
        <f>IF('Расчет тарифных ставок'!E26=0,"-",'Расчет тарифных ставок'!E26)</f>
        <v>-</v>
      </c>
      <c r="F25" s="12" t="str">
        <f>IF('Расчет тарифных ставок'!F26=0,"-",'Расчет тарифных ставок'!F26)</f>
        <v>-</v>
      </c>
      <c r="G25" s="49" t="str">
        <f>IF('Расчет тарифных ставок'!G26=0,"-",'Расчет тарифных ставок'!G26)</f>
        <v>-</v>
      </c>
      <c r="H25" s="49" t="str">
        <f>IF('Расчет тарифных ставок'!H26=0,"-",'Расчет тарифных ставок'!H26)</f>
        <v>-</v>
      </c>
      <c r="I25" s="12" t="str">
        <f>IF('Расчет тарифных ставок'!I26=0,"-",'Расчет тарифных ставок'!I26)</f>
        <v>-</v>
      </c>
      <c r="J25" s="12" t="str">
        <f>IF(D25="-","-",I25/'Расчет тарифных ставок'!$I$32*$F$8)</f>
        <v>-</v>
      </c>
      <c r="K25" s="38" t="str">
        <f t="shared" si="0"/>
        <v>-</v>
      </c>
      <c r="L25" s="8"/>
      <c r="M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ht="10.5">
      <c r="B26" s="7"/>
      <c r="C26" s="11">
        <f t="shared" si="1"/>
        <v>16</v>
      </c>
      <c r="D26" s="48" t="str">
        <f>IF('Расчет тарифных ставок'!D27=0,"-",'Расчет тарифных ставок'!D27)</f>
        <v>-</v>
      </c>
      <c r="E26" s="37" t="str">
        <f>IF('Расчет тарифных ставок'!E27=0,"-",'Расчет тарифных ставок'!E27)</f>
        <v>-</v>
      </c>
      <c r="F26" s="12" t="str">
        <f>IF('Расчет тарифных ставок'!F27=0,"-",'Расчет тарифных ставок'!F27)</f>
        <v>-</v>
      </c>
      <c r="G26" s="49" t="str">
        <f>IF('Расчет тарифных ставок'!G27=0,"-",'Расчет тарифных ставок'!G27)</f>
        <v>-</v>
      </c>
      <c r="H26" s="49" t="str">
        <f>IF('Расчет тарифных ставок'!H27=0,"-",'Расчет тарифных ставок'!H27)</f>
        <v>-</v>
      </c>
      <c r="I26" s="12" t="str">
        <f>IF('Расчет тарифных ставок'!I27=0,"-",'Расчет тарифных ставок'!I27)</f>
        <v>-</v>
      </c>
      <c r="J26" s="12" t="str">
        <f>IF(D26="-","-",I26/'Расчет тарифных ставок'!$I$32*$F$8)</f>
        <v>-</v>
      </c>
      <c r="K26" s="38" t="str">
        <f t="shared" si="0"/>
        <v>-</v>
      </c>
      <c r="L26" s="8"/>
      <c r="M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2:39" ht="10.5">
      <c r="B27" s="7"/>
      <c r="C27" s="11">
        <f t="shared" si="1"/>
        <v>17</v>
      </c>
      <c r="D27" s="48" t="str">
        <f>IF('Расчет тарифных ставок'!D28=0,"-",'Расчет тарифных ставок'!D28)</f>
        <v>-</v>
      </c>
      <c r="E27" s="37" t="str">
        <f>IF('Расчет тарифных ставок'!E28=0,"-",'Расчет тарифных ставок'!E28)</f>
        <v>-</v>
      </c>
      <c r="F27" s="12" t="str">
        <f>IF('Расчет тарифных ставок'!F28=0,"-",'Расчет тарифных ставок'!F28)</f>
        <v>-</v>
      </c>
      <c r="G27" s="49" t="str">
        <f>IF('Расчет тарифных ставок'!G28=0,"-",'Расчет тарифных ставок'!G28)</f>
        <v>-</v>
      </c>
      <c r="H27" s="49" t="str">
        <f>IF('Расчет тарифных ставок'!H28=0,"-",'Расчет тарифных ставок'!H28)</f>
        <v>-</v>
      </c>
      <c r="I27" s="12" t="str">
        <f>IF('Расчет тарифных ставок'!I28=0,"-",'Расчет тарифных ставок'!I28)</f>
        <v>-</v>
      </c>
      <c r="J27" s="12" t="str">
        <f>IF(D27="-","-",I27/'Расчет тарифных ставок'!$I$32*$F$8)</f>
        <v>-</v>
      </c>
      <c r="K27" s="38" t="str">
        <f t="shared" si="0"/>
        <v>-</v>
      </c>
      <c r="L27" s="8"/>
      <c r="M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ht="10.5">
      <c r="B28" s="7"/>
      <c r="C28" s="11">
        <f t="shared" si="1"/>
        <v>18</v>
      </c>
      <c r="D28" s="48" t="str">
        <f>IF('Расчет тарифных ставок'!D29=0,"-",'Расчет тарифных ставок'!D29)</f>
        <v>-</v>
      </c>
      <c r="E28" s="37" t="str">
        <f>IF('Расчет тарифных ставок'!E29=0,"-",'Расчет тарифных ставок'!E29)</f>
        <v>-</v>
      </c>
      <c r="F28" s="12" t="str">
        <f>IF('Расчет тарифных ставок'!F29=0,"-",'Расчет тарифных ставок'!F29)</f>
        <v>-</v>
      </c>
      <c r="G28" s="49" t="str">
        <f>IF('Расчет тарифных ставок'!G29=0,"-",'Расчет тарифных ставок'!G29)</f>
        <v>-</v>
      </c>
      <c r="H28" s="49" t="str">
        <f>IF('Расчет тарифных ставок'!H29=0,"-",'Расчет тарифных ставок'!H29)</f>
        <v>-</v>
      </c>
      <c r="I28" s="12" t="str">
        <f>IF('Расчет тарифных ставок'!I29=0,"-",'Расчет тарифных ставок'!I29)</f>
        <v>-</v>
      </c>
      <c r="J28" s="12" t="str">
        <f>IF(D28="-","-",I28/'Расчет тарифных ставок'!$I$32*$F$8)</f>
        <v>-</v>
      </c>
      <c r="K28" s="38" t="str">
        <f t="shared" si="0"/>
        <v>-</v>
      </c>
      <c r="L28" s="8"/>
      <c r="M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2:39" ht="10.5">
      <c r="B29" s="7"/>
      <c r="C29" s="11">
        <f t="shared" si="1"/>
        <v>19</v>
      </c>
      <c r="D29" s="48" t="str">
        <f>IF('Расчет тарифных ставок'!D30=0,"-",'Расчет тарифных ставок'!D30)</f>
        <v>-</v>
      </c>
      <c r="E29" s="37" t="str">
        <f>IF('Расчет тарифных ставок'!E30=0,"-",'Расчет тарифных ставок'!E30)</f>
        <v>-</v>
      </c>
      <c r="F29" s="12" t="str">
        <f>IF('Расчет тарифных ставок'!F30=0,"-",'Расчет тарифных ставок'!F30)</f>
        <v>-</v>
      </c>
      <c r="G29" s="49" t="str">
        <f>IF('Расчет тарифных ставок'!G30=0,"-",'Расчет тарифных ставок'!G30)</f>
        <v>-</v>
      </c>
      <c r="H29" s="49" t="str">
        <f>IF('Расчет тарифных ставок'!H30=0,"-",'Расчет тарифных ставок'!H30)</f>
        <v>-</v>
      </c>
      <c r="I29" s="12" t="str">
        <f>IF('Расчет тарифных ставок'!I30=0,"-",'Расчет тарифных ставок'!I30)</f>
        <v>-</v>
      </c>
      <c r="J29" s="12" t="str">
        <f>IF(D29="-","-",I29/'Расчет тарифных ставок'!$I$32*$F$8)</f>
        <v>-</v>
      </c>
      <c r="K29" s="38" t="str">
        <f t="shared" si="0"/>
        <v>-</v>
      </c>
      <c r="L29" s="8"/>
      <c r="M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ht="10.5">
      <c r="B30" s="7"/>
      <c r="C30" s="11">
        <f t="shared" si="1"/>
        <v>20</v>
      </c>
      <c r="D30" s="48" t="str">
        <f>IF('Расчет тарифных ставок'!D31=0,"-",'Расчет тарифных ставок'!D31)</f>
        <v>-</v>
      </c>
      <c r="E30" s="37" t="str">
        <f>IF('Расчет тарифных ставок'!E31=0,"-",'Расчет тарифных ставок'!E31)</f>
        <v>-</v>
      </c>
      <c r="F30" s="12" t="str">
        <f>IF('Расчет тарифных ставок'!F31=0,"-",'Расчет тарифных ставок'!F31)</f>
        <v>-</v>
      </c>
      <c r="G30" s="49" t="str">
        <f>IF('Расчет тарифных ставок'!G31=0,"-",'Расчет тарифных ставок'!G31)</f>
        <v>-</v>
      </c>
      <c r="H30" s="49" t="str">
        <f>IF('Расчет тарифных ставок'!H31=0,"-",'Расчет тарифных ставок'!H31)</f>
        <v>-</v>
      </c>
      <c r="I30" s="12" t="str">
        <f>IF('Расчет тарифных ставок'!I31=0,"-",'Расчет тарифных ставок'!I31)</f>
        <v>-</v>
      </c>
      <c r="J30" s="12" t="str">
        <f>IF(D30="-","-",I30/'Расчет тарифных ставок'!$I$32*$F$8)</f>
        <v>-</v>
      </c>
      <c r="K30" s="38" t="str">
        <f t="shared" si="0"/>
        <v>-</v>
      </c>
      <c r="L30" s="8"/>
      <c r="M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2:39" ht="11.25">
      <c r="B31" s="7"/>
      <c r="C31" s="11"/>
      <c r="D31" s="39" t="s">
        <v>44</v>
      </c>
      <c r="E31" s="40" t="s">
        <v>16</v>
      </c>
      <c r="F31" s="40" t="s">
        <v>16</v>
      </c>
      <c r="G31" s="40" t="s">
        <v>16</v>
      </c>
      <c r="H31" s="40" t="s">
        <v>16</v>
      </c>
      <c r="I31" s="41">
        <f>SUM(I11:I30)</f>
        <v>1480800</v>
      </c>
      <c r="J31" s="41">
        <f>SUM(J11:J30)</f>
        <v>3027440</v>
      </c>
      <c r="K31" s="41">
        <f>SUM(K11:K30)</f>
        <v>4508240</v>
      </c>
      <c r="L31" s="8"/>
      <c r="M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2:52" ht="11.25" thickBo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4:52" ht="10.5">
      <c r="N34" s="13"/>
      <c r="AN34" s="19"/>
      <c r="AO34" s="19"/>
      <c r="AP34" s="20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6:52" ht="10.5">
      <c r="P35" s="14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3:52" ht="10.5">
      <c r="C36" s="21"/>
      <c r="D36" s="21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3:52" ht="10.5">
      <c r="C37" s="21"/>
      <c r="D37" s="21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3:52" ht="10.5">
      <c r="C38" s="21"/>
      <c r="D38" s="21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2" ht="10.5">
      <c r="C39" s="21"/>
      <c r="D39" s="21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3:52" ht="10.5">
      <c r="C40" s="21"/>
      <c r="D40" s="21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3:52" ht="10.5">
      <c r="C41" s="21"/>
      <c r="D41" s="21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3:52" ht="10.5">
      <c r="C42" s="21"/>
      <c r="D42" s="21"/>
      <c r="P42" s="18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3:52" ht="10.5">
      <c r="C43" s="21"/>
      <c r="D43" s="21"/>
      <c r="P43" s="18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3:52" ht="10.5">
      <c r="C44" s="21"/>
      <c r="D44" s="21"/>
      <c r="P44" s="1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3:52" ht="10.5">
      <c r="C45" s="21"/>
      <c r="D45" s="21"/>
      <c r="P45" s="18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3:52" ht="10.5">
      <c r="C46" s="21"/>
      <c r="D46" s="21"/>
      <c r="P46" s="1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3:52" ht="10.5">
      <c r="C47" s="21"/>
      <c r="D47" s="21"/>
      <c r="P47" s="18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3:4" ht="10.5">
      <c r="C48" s="21"/>
      <c r="D48" s="21"/>
    </row>
  </sheetData>
  <sheetProtection/>
  <mergeCells count="5">
    <mergeCell ref="C9:K9"/>
    <mergeCell ref="D7:E7"/>
    <mergeCell ref="D8:E8"/>
    <mergeCell ref="C4:K4"/>
    <mergeCell ref="C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B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37.140625" style="1" bestFit="1" customWidth="1"/>
    <col min="5" max="5" width="7.57421875" style="1" bestFit="1" customWidth="1"/>
    <col min="6" max="6" width="7.28125" style="1" bestFit="1" customWidth="1"/>
    <col min="7" max="8" width="11.140625" style="1" customWidth="1"/>
    <col min="9" max="9" width="10.140625" style="1" bestFit="1" customWidth="1"/>
    <col min="10" max="10" width="11.00390625" style="1" customWidth="1"/>
    <col min="11" max="11" width="10.140625" style="1" customWidth="1"/>
    <col min="12" max="12" width="18.421875" style="1" customWidth="1"/>
    <col min="13" max="13" width="10.00390625" style="1" customWidth="1"/>
    <col min="14" max="14" width="2.140625" style="1" customWidth="1"/>
    <col min="15" max="15" width="2.421875" style="1" customWidth="1"/>
    <col min="16" max="16" width="73.28125" style="1" customWidth="1"/>
    <col min="17" max="16384" width="9.140625" style="1" customWidth="1"/>
  </cols>
  <sheetData>
    <row r="1" spans="1:2" ht="11.25" thickBot="1">
      <c r="A1" s="1"/>
      <c r="B1" s="2" t="s">
        <v>0</v>
      </c>
    </row>
    <row r="2" spans="2:14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ht="10.5">
      <c r="B3" s="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8"/>
    </row>
    <row r="4" spans="2:16" ht="15">
      <c r="B4" s="7"/>
      <c r="C4" s="62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8"/>
      <c r="P4" s="34"/>
    </row>
    <row r="5" spans="2:16" ht="15">
      <c r="B5" s="7"/>
      <c r="C5" s="55" t="s">
        <v>48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8"/>
      <c r="P5" s="34"/>
    </row>
    <row r="6" spans="2:16" ht="15">
      <c r="B6" s="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8"/>
      <c r="P6" s="34"/>
    </row>
    <row r="7" spans="2:16" ht="15">
      <c r="B7" s="7"/>
      <c r="C7" s="61" t="s">
        <v>40</v>
      </c>
      <c r="D7" s="61"/>
      <c r="E7" s="61"/>
      <c r="F7" s="61"/>
      <c r="G7" s="61"/>
      <c r="H7" s="61"/>
      <c r="I7" s="61"/>
      <c r="J7" s="61"/>
      <c r="K7" s="61"/>
      <c r="L7" s="52">
        <f>'Фонд сдельного заработка'!I15</f>
        <v>4508240</v>
      </c>
      <c r="M7" s="29"/>
      <c r="N7" s="8"/>
      <c r="P7" s="34"/>
    </row>
    <row r="8" spans="2:16" ht="15">
      <c r="B8" s="7"/>
      <c r="C8" s="61" t="s">
        <v>49</v>
      </c>
      <c r="D8" s="61"/>
      <c r="E8" s="61"/>
      <c r="F8" s="61"/>
      <c r="G8" s="61"/>
      <c r="H8" s="61"/>
      <c r="I8" s="61"/>
      <c r="J8" s="61"/>
      <c r="K8" s="61"/>
      <c r="L8" s="52">
        <f>L7-K32</f>
        <v>4037600</v>
      </c>
      <c r="M8" s="29"/>
      <c r="N8" s="8"/>
      <c r="P8" s="34"/>
    </row>
    <row r="9" spans="2:16" ht="15">
      <c r="B9" s="7"/>
      <c r="C9" s="61" t="s">
        <v>41</v>
      </c>
      <c r="D9" s="61"/>
      <c r="E9" s="61"/>
      <c r="F9" s="61"/>
      <c r="G9" s="61"/>
      <c r="H9" s="61"/>
      <c r="I9" s="61"/>
      <c r="J9" s="61"/>
      <c r="K9" s="61"/>
      <c r="L9" s="52">
        <f>L8-I32</f>
        <v>2556800</v>
      </c>
      <c r="M9" s="29"/>
      <c r="N9" s="8"/>
      <c r="P9" s="34"/>
    </row>
    <row r="10" spans="2:16" ht="15"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/>
      <c r="P10" s="34"/>
    </row>
    <row r="11" spans="2:16" ht="90" customHeight="1">
      <c r="B11" s="7"/>
      <c r="C11" s="35" t="s">
        <v>1</v>
      </c>
      <c r="D11" s="35" t="s">
        <v>3</v>
      </c>
      <c r="E11" s="35" t="s">
        <v>9</v>
      </c>
      <c r="F11" s="35" t="s">
        <v>10</v>
      </c>
      <c r="G11" s="35" t="s">
        <v>11</v>
      </c>
      <c r="H11" s="35" t="s">
        <v>12</v>
      </c>
      <c r="I11" s="35" t="s">
        <v>13</v>
      </c>
      <c r="J11" s="51" t="s">
        <v>45</v>
      </c>
      <c r="K11" s="51" t="s">
        <v>46</v>
      </c>
      <c r="L11" s="36" t="s">
        <v>42</v>
      </c>
      <c r="M11" s="28" t="s">
        <v>43</v>
      </c>
      <c r="N11" s="8"/>
      <c r="P11" s="34"/>
    </row>
    <row r="12" spans="2:41" ht="15">
      <c r="B12" s="7"/>
      <c r="C12" s="11">
        <v>1</v>
      </c>
      <c r="D12" s="47" t="str">
        <f>IF('Расчет тарифных ставок'!D12=0,"-",'Расчет тарифных ставок'!D12)</f>
        <v>Слесарь по сборке металлоконструкций</v>
      </c>
      <c r="E12" s="37">
        <f>IF('Расчет тарифных ставок'!E12=0,"-",'Расчет тарифных ставок'!E12)</f>
        <v>3</v>
      </c>
      <c r="F12" s="12">
        <f>IF('Расчет тарифных ставок'!F12=0,"-",'Расчет тарифных ставок'!F12)</f>
        <v>200000</v>
      </c>
      <c r="G12" s="37">
        <f>IF('Расчет тарифных ставок'!G12=0,"-",'Расчет тарифных ставок'!G12)</f>
        <v>1.35</v>
      </c>
      <c r="H12" s="37">
        <f>IF('Расчет тарифных ставок'!H12=0,"-",'Расчет тарифных ставок'!H12)</f>
        <v>1.2</v>
      </c>
      <c r="I12" s="12">
        <f>IF('Расчет тарифных ставок'!I12=0,"-",'Расчет тарифных ставок'!I12)</f>
        <v>324000</v>
      </c>
      <c r="J12" s="25">
        <v>0.2</v>
      </c>
      <c r="K12" s="12">
        <f>IF(J12=0,"-",I12*J12)</f>
        <v>64800</v>
      </c>
      <c r="L12" s="12">
        <f>IF(D12="-","-",I12/$I$32*$L$9)</f>
        <v>559429.4975688817</v>
      </c>
      <c r="M12" s="38">
        <f>IF(D12="-","-",I12+K12+L12)</f>
        <v>948229.4975688817</v>
      </c>
      <c r="N12" s="8"/>
      <c r="O12" s="33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2:41" ht="15">
      <c r="B13" s="7"/>
      <c r="C13" s="11">
        <f>C12+1</f>
        <v>2</v>
      </c>
      <c r="D13" s="47" t="str">
        <f>IF('Расчет тарифных ставок'!D13=0,"-",'Расчет тарифных ставок'!D13)</f>
        <v>Слесарь по сборке металлоконструкций</v>
      </c>
      <c r="E13" s="37">
        <f>IF('Расчет тарифных ставок'!E13=0,"-",'Расчет тарифных ставок'!E13)</f>
        <v>3</v>
      </c>
      <c r="F13" s="12">
        <f>IF('Расчет тарифных ставок'!F13=0,"-",'Расчет тарифных ставок'!F13)</f>
        <v>200000</v>
      </c>
      <c r="G13" s="37">
        <f>IF('Расчет тарифных ставок'!G13=0,"-",'Расчет тарифных ставок'!G13)</f>
        <v>1.35</v>
      </c>
      <c r="H13" s="37">
        <f>IF('Расчет тарифных ставок'!H13=0,"-",'Расчет тарифных ставок'!H13)</f>
        <v>1.2</v>
      </c>
      <c r="I13" s="12">
        <f>IF('Расчет тарифных ставок'!I13=0,"-",'Расчет тарифных ставок'!I13)</f>
        <v>324000</v>
      </c>
      <c r="J13" s="25">
        <v>0.2</v>
      </c>
      <c r="K13" s="12">
        <f aca="true" t="shared" si="0" ref="K13:K31">IF(J13=0,"-",I13*J13)</f>
        <v>64800</v>
      </c>
      <c r="L13" s="12">
        <f aca="true" t="shared" si="1" ref="L13:L31">IF(D13="-","-",I13/$I$32*$L$9)</f>
        <v>559429.4975688817</v>
      </c>
      <c r="M13" s="38">
        <f aca="true" t="shared" si="2" ref="M13:M31">IF(D13="-","-",I13+K13+L13)</f>
        <v>948229.4975688817</v>
      </c>
      <c r="N13" s="8"/>
      <c r="O13" s="33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2:41" ht="15">
      <c r="B14" s="7"/>
      <c r="C14" s="11">
        <f aca="true" t="shared" si="3" ref="C14:C31">C13+1</f>
        <v>3</v>
      </c>
      <c r="D14" s="47" t="str">
        <f>IF('Расчет тарифных ставок'!D14=0,"-",'Расчет тарифных ставок'!D14)</f>
        <v>Слесарь по сборке металлоконструкций</v>
      </c>
      <c r="E14" s="37">
        <f>IF('Расчет тарифных ставок'!E14=0,"-",'Расчет тарифных ставок'!E14)</f>
        <v>4</v>
      </c>
      <c r="F14" s="12">
        <f>IF('Расчет тарифных ставок'!F14=0,"-",'Расчет тарифных ставок'!F14)</f>
        <v>200000</v>
      </c>
      <c r="G14" s="37">
        <f>IF('Расчет тарифных ставок'!G14=0,"-",'Расчет тарифных ставок'!G14)</f>
        <v>1.57</v>
      </c>
      <c r="H14" s="37">
        <f>IF('Расчет тарифных ставок'!H14=0,"-",'Расчет тарифных ставок'!H14)</f>
        <v>1.2</v>
      </c>
      <c r="I14" s="12">
        <f>IF('Расчет тарифных ставок'!I14=0,"-",'Расчет тарифных ставок'!I14)</f>
        <v>376800</v>
      </c>
      <c r="J14" s="25">
        <v>0.3</v>
      </c>
      <c r="K14" s="12">
        <f t="shared" si="0"/>
        <v>113040</v>
      </c>
      <c r="L14" s="12">
        <f t="shared" si="1"/>
        <v>650595.7860615883</v>
      </c>
      <c r="M14" s="38">
        <f t="shared" si="2"/>
        <v>1140435.7860615882</v>
      </c>
      <c r="N14" s="8"/>
      <c r="O14" s="33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pans="2:41" ht="10.5">
      <c r="B15" s="7"/>
      <c r="C15" s="11">
        <f t="shared" si="3"/>
        <v>4</v>
      </c>
      <c r="D15" s="47" t="str">
        <f>IF('Расчет тарифных ставок'!D15=0,"-",'Расчет тарифных ставок'!D15)</f>
        <v>Слесарь по сборке металлоконструкций</v>
      </c>
      <c r="E15" s="37">
        <f>IF('Расчет тарифных ставок'!E15=0,"-",'Расчет тарифных ставок'!E15)</f>
        <v>6</v>
      </c>
      <c r="F15" s="12">
        <f>IF('Расчет тарифных ставок'!F15=0,"-",'Расчет тарифных ставок'!F15)</f>
        <v>200000</v>
      </c>
      <c r="G15" s="37">
        <f>IF('Расчет тарифных ставок'!G15=0,"-",'Расчет тарифных ставок'!G15)</f>
        <v>1.9</v>
      </c>
      <c r="H15" s="37">
        <f>IF('Расчет тарифных ставок'!H15=0,"-",'Расчет тарифных ставок'!H15)</f>
        <v>1.2</v>
      </c>
      <c r="I15" s="12">
        <f>IF('Расчет тарифных ставок'!I15=0,"-",'Расчет тарифных ставок'!I15)</f>
        <v>456000</v>
      </c>
      <c r="J15" s="25">
        <v>0.5</v>
      </c>
      <c r="K15" s="12">
        <f t="shared" si="0"/>
        <v>228000</v>
      </c>
      <c r="L15" s="12">
        <f t="shared" si="1"/>
        <v>787345.2188006482</v>
      </c>
      <c r="M15" s="38">
        <f t="shared" si="2"/>
        <v>1471345.218800648</v>
      </c>
      <c r="N15" s="8"/>
      <c r="O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2:41" ht="10.5">
      <c r="B16" s="7"/>
      <c r="C16" s="11">
        <f t="shared" si="3"/>
        <v>5</v>
      </c>
      <c r="D16" s="47" t="str">
        <f>IF('Расчет тарифных ставок'!D16=0,"-",'Расчет тарифных ставок'!D16)</f>
        <v>-</v>
      </c>
      <c r="E16" s="37" t="str">
        <f>IF('Расчет тарифных ставок'!E16=0,"-",'Расчет тарифных ставок'!E16)</f>
        <v>-</v>
      </c>
      <c r="F16" s="12" t="str">
        <f>IF('Расчет тарифных ставок'!F16=0,"-",'Расчет тарифных ставок'!F16)</f>
        <v>-</v>
      </c>
      <c r="G16" s="37" t="str">
        <f>IF('Расчет тарифных ставок'!G16=0,"-",'Расчет тарифных ставок'!G16)</f>
        <v>-</v>
      </c>
      <c r="H16" s="37" t="str">
        <f>IF('Расчет тарифных ставок'!H16=0,"-",'Расчет тарифных ставок'!H16)</f>
        <v>-</v>
      </c>
      <c r="I16" s="12" t="str">
        <f>IF('Расчет тарифных ставок'!I16=0,"-",'Расчет тарифных ставок'!I16)</f>
        <v>-</v>
      </c>
      <c r="J16" s="25"/>
      <c r="K16" s="12" t="str">
        <f t="shared" si="0"/>
        <v>-</v>
      </c>
      <c r="L16" s="12" t="str">
        <f t="shared" si="1"/>
        <v>-</v>
      </c>
      <c r="M16" s="38" t="str">
        <f t="shared" si="2"/>
        <v>-</v>
      </c>
      <c r="N16" s="8"/>
      <c r="O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2:41" ht="15">
      <c r="B17" s="7"/>
      <c r="C17" s="11">
        <f t="shared" si="3"/>
        <v>6</v>
      </c>
      <c r="D17" s="47" t="str">
        <f>IF('Расчет тарифных ставок'!D17=0,"-",'Расчет тарифных ставок'!D17)</f>
        <v>-</v>
      </c>
      <c r="E17" s="37" t="str">
        <f>IF('Расчет тарифных ставок'!E17=0,"-",'Расчет тарифных ставок'!E17)</f>
        <v>-</v>
      </c>
      <c r="F17" s="12" t="str">
        <f>IF('Расчет тарифных ставок'!F17=0,"-",'Расчет тарифных ставок'!F17)</f>
        <v>-</v>
      </c>
      <c r="G17" s="37" t="str">
        <f>IF('Расчет тарифных ставок'!G17=0,"-",'Расчет тарифных ставок'!G17)</f>
        <v>-</v>
      </c>
      <c r="H17" s="37" t="str">
        <f>IF('Расчет тарифных ставок'!H17=0,"-",'Расчет тарифных ставок'!H17)</f>
        <v>-</v>
      </c>
      <c r="I17" s="12" t="str">
        <f>IF('Расчет тарифных ставок'!I17=0,"-",'Расчет тарифных ставок'!I17)</f>
        <v>-</v>
      </c>
      <c r="J17" s="25"/>
      <c r="K17" s="12" t="str">
        <f t="shared" si="0"/>
        <v>-</v>
      </c>
      <c r="L17" s="12" t="str">
        <f t="shared" si="1"/>
        <v>-</v>
      </c>
      <c r="M17" s="38" t="str">
        <f t="shared" si="2"/>
        <v>-</v>
      </c>
      <c r="N17" s="8"/>
      <c r="O17" s="33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2:41" ht="15">
      <c r="B18" s="7"/>
      <c r="C18" s="11">
        <f t="shared" si="3"/>
        <v>7</v>
      </c>
      <c r="D18" s="47" t="str">
        <f>IF('Расчет тарифных ставок'!D18=0,"-",'Расчет тарифных ставок'!D18)</f>
        <v>-</v>
      </c>
      <c r="E18" s="37" t="str">
        <f>IF('Расчет тарифных ставок'!E18=0,"-",'Расчет тарифных ставок'!E18)</f>
        <v>-</v>
      </c>
      <c r="F18" s="12" t="str">
        <f>IF('Расчет тарифных ставок'!F18=0,"-",'Расчет тарифных ставок'!F18)</f>
        <v>-</v>
      </c>
      <c r="G18" s="37" t="str">
        <f>IF('Расчет тарифных ставок'!G18=0,"-",'Расчет тарифных ставок'!G18)</f>
        <v>-</v>
      </c>
      <c r="H18" s="37" t="str">
        <f>IF('Расчет тарифных ставок'!H18=0,"-",'Расчет тарифных ставок'!H18)</f>
        <v>-</v>
      </c>
      <c r="I18" s="12" t="str">
        <f>IF('Расчет тарифных ставок'!I18=0,"-",'Расчет тарифных ставок'!I18)</f>
        <v>-</v>
      </c>
      <c r="J18" s="25"/>
      <c r="K18" s="12" t="str">
        <f t="shared" si="0"/>
        <v>-</v>
      </c>
      <c r="L18" s="12" t="str">
        <f t="shared" si="1"/>
        <v>-</v>
      </c>
      <c r="M18" s="38" t="str">
        <f t="shared" si="2"/>
        <v>-</v>
      </c>
      <c r="N18" s="8"/>
      <c r="O18" s="33"/>
      <c r="P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2:41" ht="10.5">
      <c r="B19" s="7"/>
      <c r="C19" s="11">
        <f t="shared" si="3"/>
        <v>8</v>
      </c>
      <c r="D19" s="47" t="str">
        <f>IF('Расчет тарифных ставок'!D19=0,"-",'Расчет тарифных ставок'!D19)</f>
        <v>-</v>
      </c>
      <c r="E19" s="37" t="str">
        <f>IF('Расчет тарифных ставок'!E19=0,"-",'Расчет тарифных ставок'!E19)</f>
        <v>-</v>
      </c>
      <c r="F19" s="12" t="str">
        <f>IF('Расчет тарифных ставок'!F19=0,"-",'Расчет тарифных ставок'!F19)</f>
        <v>-</v>
      </c>
      <c r="G19" s="37" t="str">
        <f>IF('Расчет тарифных ставок'!G19=0,"-",'Расчет тарифных ставок'!G19)</f>
        <v>-</v>
      </c>
      <c r="H19" s="37" t="str">
        <f>IF('Расчет тарифных ставок'!H19=0,"-",'Расчет тарифных ставок'!H19)</f>
        <v>-</v>
      </c>
      <c r="I19" s="12" t="str">
        <f>IF('Расчет тарифных ставок'!I19=0,"-",'Расчет тарифных ставок'!I19)</f>
        <v>-</v>
      </c>
      <c r="J19" s="25"/>
      <c r="K19" s="12" t="str">
        <f t="shared" si="0"/>
        <v>-</v>
      </c>
      <c r="L19" s="12" t="str">
        <f t="shared" si="1"/>
        <v>-</v>
      </c>
      <c r="M19" s="38" t="str">
        <f t="shared" si="2"/>
        <v>-</v>
      </c>
      <c r="N19" s="8"/>
      <c r="O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2:41" ht="10.5">
      <c r="B20" s="7"/>
      <c r="C20" s="11">
        <f t="shared" si="3"/>
        <v>9</v>
      </c>
      <c r="D20" s="47" t="str">
        <f>IF('Расчет тарифных ставок'!D20=0,"-",'Расчет тарифных ставок'!D20)</f>
        <v>-</v>
      </c>
      <c r="E20" s="37" t="str">
        <f>IF('Расчет тарифных ставок'!E20=0,"-",'Расчет тарифных ставок'!E20)</f>
        <v>-</v>
      </c>
      <c r="F20" s="12" t="str">
        <f>IF('Расчет тарифных ставок'!F20=0,"-",'Расчет тарифных ставок'!F20)</f>
        <v>-</v>
      </c>
      <c r="G20" s="37" t="str">
        <f>IF('Расчет тарифных ставок'!G20=0,"-",'Расчет тарифных ставок'!G20)</f>
        <v>-</v>
      </c>
      <c r="H20" s="37" t="str">
        <f>IF('Расчет тарифных ставок'!H20=0,"-",'Расчет тарифных ставок'!H20)</f>
        <v>-</v>
      </c>
      <c r="I20" s="12" t="str">
        <f>IF('Расчет тарифных ставок'!I20=0,"-",'Расчет тарифных ставок'!I20)</f>
        <v>-</v>
      </c>
      <c r="J20" s="25"/>
      <c r="K20" s="12" t="str">
        <f t="shared" si="0"/>
        <v>-</v>
      </c>
      <c r="L20" s="12" t="str">
        <f t="shared" si="1"/>
        <v>-</v>
      </c>
      <c r="M20" s="38" t="str">
        <f t="shared" si="2"/>
        <v>-</v>
      </c>
      <c r="N20" s="8"/>
      <c r="O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2:41" ht="10.5">
      <c r="B21" s="7"/>
      <c r="C21" s="11">
        <f t="shared" si="3"/>
        <v>10</v>
      </c>
      <c r="D21" s="47" t="str">
        <f>IF('Расчет тарифных ставок'!D21=0,"-",'Расчет тарифных ставок'!D21)</f>
        <v>-</v>
      </c>
      <c r="E21" s="37" t="str">
        <f>IF('Расчет тарифных ставок'!E21=0,"-",'Расчет тарифных ставок'!E21)</f>
        <v>-</v>
      </c>
      <c r="F21" s="12" t="str">
        <f>IF('Расчет тарифных ставок'!F21=0,"-",'Расчет тарифных ставок'!F21)</f>
        <v>-</v>
      </c>
      <c r="G21" s="37" t="str">
        <f>IF('Расчет тарифных ставок'!G21=0,"-",'Расчет тарифных ставок'!G21)</f>
        <v>-</v>
      </c>
      <c r="H21" s="37" t="str">
        <f>IF('Расчет тарифных ставок'!H21=0,"-",'Расчет тарифных ставок'!H21)</f>
        <v>-</v>
      </c>
      <c r="I21" s="12" t="str">
        <f>IF('Расчет тарифных ставок'!I21=0,"-",'Расчет тарифных ставок'!I21)</f>
        <v>-</v>
      </c>
      <c r="J21" s="25"/>
      <c r="K21" s="12" t="str">
        <f t="shared" si="0"/>
        <v>-</v>
      </c>
      <c r="L21" s="12" t="str">
        <f t="shared" si="1"/>
        <v>-</v>
      </c>
      <c r="M21" s="38" t="str">
        <f t="shared" si="2"/>
        <v>-</v>
      </c>
      <c r="N21" s="8"/>
      <c r="O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2:41" ht="10.5">
      <c r="B22" s="7"/>
      <c r="C22" s="11">
        <f t="shared" si="3"/>
        <v>11</v>
      </c>
      <c r="D22" s="47" t="str">
        <f>IF('Расчет тарифных ставок'!D22=0,"-",'Расчет тарифных ставок'!D22)</f>
        <v>-</v>
      </c>
      <c r="E22" s="37" t="str">
        <f>IF('Расчет тарифных ставок'!E22=0,"-",'Расчет тарифных ставок'!E22)</f>
        <v>-</v>
      </c>
      <c r="F22" s="12" t="str">
        <f>IF('Расчет тарифных ставок'!F22=0,"-",'Расчет тарифных ставок'!F22)</f>
        <v>-</v>
      </c>
      <c r="G22" s="37" t="str">
        <f>IF('Расчет тарифных ставок'!G22=0,"-",'Расчет тарифных ставок'!G22)</f>
        <v>-</v>
      </c>
      <c r="H22" s="37" t="str">
        <f>IF('Расчет тарифных ставок'!H22=0,"-",'Расчет тарифных ставок'!H22)</f>
        <v>-</v>
      </c>
      <c r="I22" s="12" t="str">
        <f>IF('Расчет тарифных ставок'!I22=0,"-",'Расчет тарифных ставок'!I22)</f>
        <v>-</v>
      </c>
      <c r="J22" s="25"/>
      <c r="K22" s="12" t="str">
        <f t="shared" si="0"/>
        <v>-</v>
      </c>
      <c r="L22" s="12" t="str">
        <f t="shared" si="1"/>
        <v>-</v>
      </c>
      <c r="M22" s="38" t="str">
        <f t="shared" si="2"/>
        <v>-</v>
      </c>
      <c r="N22" s="8"/>
      <c r="O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2:41" ht="10.5">
      <c r="B23" s="7"/>
      <c r="C23" s="11">
        <f t="shared" si="3"/>
        <v>12</v>
      </c>
      <c r="D23" s="47" t="str">
        <f>IF('Расчет тарифных ставок'!D23=0,"-",'Расчет тарифных ставок'!D23)</f>
        <v>-</v>
      </c>
      <c r="E23" s="37" t="str">
        <f>IF('Расчет тарифных ставок'!E23=0,"-",'Расчет тарифных ставок'!E23)</f>
        <v>-</v>
      </c>
      <c r="F23" s="12" t="str">
        <f>IF('Расчет тарифных ставок'!F23=0,"-",'Расчет тарифных ставок'!F23)</f>
        <v>-</v>
      </c>
      <c r="G23" s="37" t="str">
        <f>IF('Расчет тарифных ставок'!G23=0,"-",'Расчет тарифных ставок'!G23)</f>
        <v>-</v>
      </c>
      <c r="H23" s="37" t="str">
        <f>IF('Расчет тарифных ставок'!H23=0,"-",'Расчет тарифных ставок'!H23)</f>
        <v>-</v>
      </c>
      <c r="I23" s="12" t="str">
        <f>IF('Расчет тарифных ставок'!I23=0,"-",'Расчет тарифных ставок'!I23)</f>
        <v>-</v>
      </c>
      <c r="J23" s="25"/>
      <c r="K23" s="12" t="str">
        <f t="shared" si="0"/>
        <v>-</v>
      </c>
      <c r="L23" s="12" t="str">
        <f t="shared" si="1"/>
        <v>-</v>
      </c>
      <c r="M23" s="38" t="str">
        <f t="shared" si="2"/>
        <v>-</v>
      </c>
      <c r="N23" s="8"/>
      <c r="O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2:41" ht="10.5">
      <c r="B24" s="7"/>
      <c r="C24" s="11">
        <f t="shared" si="3"/>
        <v>13</v>
      </c>
      <c r="D24" s="47" t="str">
        <f>IF('Расчет тарифных ставок'!D24=0,"-",'Расчет тарифных ставок'!D24)</f>
        <v>-</v>
      </c>
      <c r="E24" s="37" t="str">
        <f>IF('Расчет тарифных ставок'!E24=0,"-",'Расчет тарифных ставок'!E24)</f>
        <v>-</v>
      </c>
      <c r="F24" s="12" t="str">
        <f>IF('Расчет тарифных ставок'!F24=0,"-",'Расчет тарифных ставок'!F24)</f>
        <v>-</v>
      </c>
      <c r="G24" s="37" t="str">
        <f>IF('Расчет тарифных ставок'!G24=0,"-",'Расчет тарифных ставок'!G24)</f>
        <v>-</v>
      </c>
      <c r="H24" s="37" t="str">
        <f>IF('Расчет тарифных ставок'!H24=0,"-",'Расчет тарифных ставок'!H24)</f>
        <v>-</v>
      </c>
      <c r="I24" s="12" t="str">
        <f>IF('Расчет тарифных ставок'!I24=0,"-",'Расчет тарифных ставок'!I24)</f>
        <v>-</v>
      </c>
      <c r="J24" s="25"/>
      <c r="K24" s="12" t="str">
        <f t="shared" si="0"/>
        <v>-</v>
      </c>
      <c r="L24" s="12" t="str">
        <f t="shared" si="1"/>
        <v>-</v>
      </c>
      <c r="M24" s="38" t="str">
        <f t="shared" si="2"/>
        <v>-</v>
      </c>
      <c r="N24" s="8"/>
      <c r="O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2:41" ht="10.5">
      <c r="B25" s="7"/>
      <c r="C25" s="11">
        <f t="shared" si="3"/>
        <v>14</v>
      </c>
      <c r="D25" s="47" t="str">
        <f>IF('Расчет тарифных ставок'!D25=0,"-",'Расчет тарифных ставок'!D25)</f>
        <v>-</v>
      </c>
      <c r="E25" s="37" t="str">
        <f>IF('Расчет тарифных ставок'!E25=0,"-",'Расчет тарифных ставок'!E25)</f>
        <v>-</v>
      </c>
      <c r="F25" s="12" t="str">
        <f>IF('Расчет тарифных ставок'!F25=0,"-",'Расчет тарифных ставок'!F25)</f>
        <v>-</v>
      </c>
      <c r="G25" s="37" t="str">
        <f>IF('Расчет тарифных ставок'!G25=0,"-",'Расчет тарифных ставок'!G25)</f>
        <v>-</v>
      </c>
      <c r="H25" s="37" t="str">
        <f>IF('Расчет тарифных ставок'!H25=0,"-",'Расчет тарифных ставок'!H25)</f>
        <v>-</v>
      </c>
      <c r="I25" s="12" t="str">
        <f>IF('Расчет тарифных ставок'!I25=0,"-",'Расчет тарифных ставок'!I25)</f>
        <v>-</v>
      </c>
      <c r="J25" s="25"/>
      <c r="K25" s="12" t="str">
        <f t="shared" si="0"/>
        <v>-</v>
      </c>
      <c r="L25" s="12" t="str">
        <f t="shared" si="1"/>
        <v>-</v>
      </c>
      <c r="M25" s="38" t="str">
        <f t="shared" si="2"/>
        <v>-</v>
      </c>
      <c r="N25" s="8"/>
      <c r="O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2:41" ht="10.5">
      <c r="B26" s="7"/>
      <c r="C26" s="11">
        <f t="shared" si="3"/>
        <v>15</v>
      </c>
      <c r="D26" s="47" t="str">
        <f>IF('Расчет тарифных ставок'!D26=0,"-",'Расчет тарифных ставок'!D26)</f>
        <v>-</v>
      </c>
      <c r="E26" s="37" t="str">
        <f>IF('Расчет тарифных ставок'!E26=0,"-",'Расчет тарифных ставок'!E26)</f>
        <v>-</v>
      </c>
      <c r="F26" s="12" t="str">
        <f>IF('Расчет тарифных ставок'!F26=0,"-",'Расчет тарифных ставок'!F26)</f>
        <v>-</v>
      </c>
      <c r="G26" s="37" t="str">
        <f>IF('Расчет тарифных ставок'!G26=0,"-",'Расчет тарифных ставок'!G26)</f>
        <v>-</v>
      </c>
      <c r="H26" s="37" t="str">
        <f>IF('Расчет тарифных ставок'!H26=0,"-",'Расчет тарифных ставок'!H26)</f>
        <v>-</v>
      </c>
      <c r="I26" s="12" t="str">
        <f>IF('Расчет тарифных ставок'!I26=0,"-",'Расчет тарифных ставок'!I26)</f>
        <v>-</v>
      </c>
      <c r="J26" s="25"/>
      <c r="K26" s="12" t="str">
        <f t="shared" si="0"/>
        <v>-</v>
      </c>
      <c r="L26" s="12" t="str">
        <f t="shared" si="1"/>
        <v>-</v>
      </c>
      <c r="M26" s="38" t="str">
        <f t="shared" si="2"/>
        <v>-</v>
      </c>
      <c r="N26" s="8"/>
      <c r="O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2:41" ht="10.5">
      <c r="B27" s="7"/>
      <c r="C27" s="11">
        <f t="shared" si="3"/>
        <v>16</v>
      </c>
      <c r="D27" s="47" t="str">
        <f>IF('Расчет тарифных ставок'!D27=0,"-",'Расчет тарифных ставок'!D27)</f>
        <v>-</v>
      </c>
      <c r="E27" s="37" t="str">
        <f>IF('Расчет тарифных ставок'!E27=0,"-",'Расчет тарифных ставок'!E27)</f>
        <v>-</v>
      </c>
      <c r="F27" s="12" t="str">
        <f>IF('Расчет тарифных ставок'!F27=0,"-",'Расчет тарифных ставок'!F27)</f>
        <v>-</v>
      </c>
      <c r="G27" s="37" t="str">
        <f>IF('Расчет тарифных ставок'!G27=0,"-",'Расчет тарифных ставок'!G27)</f>
        <v>-</v>
      </c>
      <c r="H27" s="37" t="str">
        <f>IF('Расчет тарифных ставок'!H27=0,"-",'Расчет тарифных ставок'!H27)</f>
        <v>-</v>
      </c>
      <c r="I27" s="12" t="str">
        <f>IF('Расчет тарифных ставок'!I27=0,"-",'Расчет тарифных ставок'!I27)</f>
        <v>-</v>
      </c>
      <c r="J27" s="25"/>
      <c r="K27" s="12" t="str">
        <f t="shared" si="0"/>
        <v>-</v>
      </c>
      <c r="L27" s="12" t="str">
        <f t="shared" si="1"/>
        <v>-</v>
      </c>
      <c r="M27" s="38" t="str">
        <f t="shared" si="2"/>
        <v>-</v>
      </c>
      <c r="N27" s="8"/>
      <c r="O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2:41" ht="10.5">
      <c r="B28" s="7"/>
      <c r="C28" s="11">
        <f t="shared" si="3"/>
        <v>17</v>
      </c>
      <c r="D28" s="47" t="str">
        <f>IF('Расчет тарифных ставок'!D28=0,"-",'Расчет тарифных ставок'!D28)</f>
        <v>-</v>
      </c>
      <c r="E28" s="37" t="str">
        <f>IF('Расчет тарифных ставок'!E28=0,"-",'Расчет тарифных ставок'!E28)</f>
        <v>-</v>
      </c>
      <c r="F28" s="12" t="str">
        <f>IF('Расчет тарифных ставок'!F28=0,"-",'Расчет тарифных ставок'!F28)</f>
        <v>-</v>
      </c>
      <c r="G28" s="37" t="str">
        <f>IF('Расчет тарифных ставок'!G28=0,"-",'Расчет тарифных ставок'!G28)</f>
        <v>-</v>
      </c>
      <c r="H28" s="37" t="str">
        <f>IF('Расчет тарифных ставок'!H28=0,"-",'Расчет тарифных ставок'!H28)</f>
        <v>-</v>
      </c>
      <c r="I28" s="12" t="str">
        <f>IF('Расчет тарифных ставок'!I28=0,"-",'Расчет тарифных ставок'!I28)</f>
        <v>-</v>
      </c>
      <c r="J28" s="25"/>
      <c r="K28" s="12" t="str">
        <f t="shared" si="0"/>
        <v>-</v>
      </c>
      <c r="L28" s="12" t="str">
        <f t="shared" si="1"/>
        <v>-</v>
      </c>
      <c r="M28" s="38" t="str">
        <f t="shared" si="2"/>
        <v>-</v>
      </c>
      <c r="N28" s="8"/>
      <c r="O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</row>
    <row r="29" spans="2:41" ht="10.5">
      <c r="B29" s="7"/>
      <c r="C29" s="11">
        <f t="shared" si="3"/>
        <v>18</v>
      </c>
      <c r="D29" s="47" t="str">
        <f>IF('Расчет тарифных ставок'!D29=0,"-",'Расчет тарифных ставок'!D29)</f>
        <v>-</v>
      </c>
      <c r="E29" s="37" t="str">
        <f>IF('Расчет тарифных ставок'!E29=0,"-",'Расчет тарифных ставок'!E29)</f>
        <v>-</v>
      </c>
      <c r="F29" s="12" t="str">
        <f>IF('Расчет тарифных ставок'!F29=0,"-",'Расчет тарифных ставок'!F29)</f>
        <v>-</v>
      </c>
      <c r="G29" s="37" t="str">
        <f>IF('Расчет тарифных ставок'!G29=0,"-",'Расчет тарифных ставок'!G29)</f>
        <v>-</v>
      </c>
      <c r="H29" s="37" t="str">
        <f>IF('Расчет тарифных ставок'!H29=0,"-",'Расчет тарифных ставок'!H29)</f>
        <v>-</v>
      </c>
      <c r="I29" s="12" t="str">
        <f>IF('Расчет тарифных ставок'!I29=0,"-",'Расчет тарифных ставок'!I29)</f>
        <v>-</v>
      </c>
      <c r="J29" s="25"/>
      <c r="K29" s="12" t="str">
        <f t="shared" si="0"/>
        <v>-</v>
      </c>
      <c r="L29" s="12" t="str">
        <f t="shared" si="1"/>
        <v>-</v>
      </c>
      <c r="M29" s="38" t="str">
        <f t="shared" si="2"/>
        <v>-</v>
      </c>
      <c r="N29" s="8"/>
      <c r="O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2:41" ht="10.5">
      <c r="B30" s="7"/>
      <c r="C30" s="11">
        <f t="shared" si="3"/>
        <v>19</v>
      </c>
      <c r="D30" s="47" t="str">
        <f>IF('Расчет тарифных ставок'!D30=0,"-",'Расчет тарифных ставок'!D30)</f>
        <v>-</v>
      </c>
      <c r="E30" s="37" t="str">
        <f>IF('Расчет тарифных ставок'!E30=0,"-",'Расчет тарифных ставок'!E30)</f>
        <v>-</v>
      </c>
      <c r="F30" s="12" t="str">
        <f>IF('Расчет тарифных ставок'!F30=0,"-",'Расчет тарифных ставок'!F30)</f>
        <v>-</v>
      </c>
      <c r="G30" s="37" t="str">
        <f>IF('Расчет тарифных ставок'!G30=0,"-",'Расчет тарифных ставок'!G30)</f>
        <v>-</v>
      </c>
      <c r="H30" s="37" t="str">
        <f>IF('Расчет тарифных ставок'!H30=0,"-",'Расчет тарифных ставок'!H30)</f>
        <v>-</v>
      </c>
      <c r="I30" s="12" t="str">
        <f>IF('Расчет тарифных ставок'!I30=0,"-",'Расчет тарифных ставок'!I30)</f>
        <v>-</v>
      </c>
      <c r="J30" s="25"/>
      <c r="K30" s="12" t="str">
        <f t="shared" si="0"/>
        <v>-</v>
      </c>
      <c r="L30" s="12" t="str">
        <f t="shared" si="1"/>
        <v>-</v>
      </c>
      <c r="M30" s="38" t="str">
        <f t="shared" si="2"/>
        <v>-</v>
      </c>
      <c r="N30" s="8"/>
      <c r="O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2:41" ht="10.5">
      <c r="B31" s="7"/>
      <c r="C31" s="11">
        <f t="shared" si="3"/>
        <v>20</v>
      </c>
      <c r="D31" s="47" t="str">
        <f>IF('Расчет тарифных ставок'!D31=0,"-",'Расчет тарифных ставок'!D31)</f>
        <v>-</v>
      </c>
      <c r="E31" s="37" t="str">
        <f>IF('Расчет тарифных ставок'!E31=0,"-",'Расчет тарифных ставок'!E31)</f>
        <v>-</v>
      </c>
      <c r="F31" s="12" t="str">
        <f>IF('Расчет тарифных ставок'!F31=0,"-",'Расчет тарифных ставок'!F31)</f>
        <v>-</v>
      </c>
      <c r="G31" s="37" t="str">
        <f>IF('Расчет тарифных ставок'!G31=0,"-",'Расчет тарифных ставок'!G31)</f>
        <v>-</v>
      </c>
      <c r="H31" s="37" t="str">
        <f>IF('Расчет тарифных ставок'!H31=0,"-",'Расчет тарифных ставок'!H31)</f>
        <v>-</v>
      </c>
      <c r="I31" s="12" t="str">
        <f>IF('Расчет тарифных ставок'!I31=0,"-",'Расчет тарифных ставок'!I31)</f>
        <v>-</v>
      </c>
      <c r="J31" s="25"/>
      <c r="K31" s="12" t="str">
        <f t="shared" si="0"/>
        <v>-</v>
      </c>
      <c r="L31" s="12" t="str">
        <f t="shared" si="1"/>
        <v>-</v>
      </c>
      <c r="M31" s="38" t="str">
        <f t="shared" si="2"/>
        <v>-</v>
      </c>
      <c r="N31" s="8"/>
      <c r="O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2:41" ht="11.25">
      <c r="B32" s="7"/>
      <c r="C32" s="11"/>
      <c r="D32" s="39" t="s">
        <v>44</v>
      </c>
      <c r="E32" s="40" t="s">
        <v>16</v>
      </c>
      <c r="F32" s="40" t="s">
        <v>16</v>
      </c>
      <c r="G32" s="40" t="s">
        <v>16</v>
      </c>
      <c r="H32" s="40" t="s">
        <v>16</v>
      </c>
      <c r="I32" s="41">
        <f>SUM(I12:I31)</f>
        <v>1480800</v>
      </c>
      <c r="J32" s="40" t="s">
        <v>16</v>
      </c>
      <c r="K32" s="41">
        <f>SUM(K12:K31)</f>
        <v>470640</v>
      </c>
      <c r="L32" s="41">
        <f>SUM(L12:L31)</f>
        <v>2556800</v>
      </c>
      <c r="M32" s="41">
        <f>SUM(M12:M31)</f>
        <v>4508240</v>
      </c>
      <c r="N32" s="8"/>
      <c r="O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2:41" ht="10.5"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/>
      <c r="O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2:54" ht="11.25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6:54" ht="10.5">
      <c r="P35" s="13"/>
      <c r="AP35" s="19"/>
      <c r="AQ35" s="19"/>
      <c r="AR35" s="20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8:54" ht="10.5">
      <c r="R36" s="14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/>
      <c r="AN36" s="20"/>
      <c r="AO36" s="20"/>
      <c r="AP36" s="20"/>
      <c r="AQ36" s="20"/>
      <c r="AR36" s="20"/>
      <c r="AS36" s="19"/>
      <c r="AT36" s="19"/>
      <c r="AU36" s="19"/>
      <c r="AV36" s="19"/>
      <c r="AW36" s="19"/>
      <c r="AX36" s="19"/>
      <c r="AY36" s="19"/>
      <c r="AZ36" s="19"/>
      <c r="BA36" s="19"/>
      <c r="BB36" s="19"/>
    </row>
    <row r="37" spans="3:54" ht="10.5">
      <c r="C37" s="21"/>
      <c r="D37" s="21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  <c r="AN37" s="20"/>
      <c r="AO37" s="20"/>
      <c r="AP37" s="20"/>
      <c r="AQ37" s="20"/>
      <c r="AR37" s="20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3:54" ht="10.5">
      <c r="C38" s="21"/>
      <c r="D38" s="21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/>
      <c r="AN38" s="20"/>
      <c r="AO38" s="20"/>
      <c r="AP38" s="20"/>
      <c r="AQ38" s="20"/>
      <c r="AR38" s="20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3:54" ht="10.5">
      <c r="C39" s="21"/>
      <c r="D39" s="21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N39" s="20"/>
      <c r="AO39" s="20"/>
      <c r="AP39" s="20"/>
      <c r="AQ39" s="20"/>
      <c r="AR39" s="20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3:54" ht="10.5">
      <c r="C40" s="21"/>
      <c r="D40" s="21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N40" s="20"/>
      <c r="AO40" s="20"/>
      <c r="AP40" s="20"/>
      <c r="AQ40" s="20"/>
      <c r="AR40" s="20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3:54" ht="10.5">
      <c r="C41" s="21"/>
      <c r="D41" s="21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/>
      <c r="AN41" s="20"/>
      <c r="AO41" s="20"/>
      <c r="AP41" s="20"/>
      <c r="AQ41" s="20"/>
      <c r="AR41" s="20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3:54" ht="10.5">
      <c r="C42" s="21"/>
      <c r="D42" s="21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/>
      <c r="AN42" s="20"/>
      <c r="AO42" s="20"/>
      <c r="AP42" s="20"/>
      <c r="AQ42" s="20"/>
      <c r="AR42" s="20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3:54" ht="10.5">
      <c r="C43" s="21"/>
      <c r="D43" s="21"/>
      <c r="R43" s="1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3:54" ht="10.5">
      <c r="C44" s="21"/>
      <c r="D44" s="21"/>
      <c r="R44" s="18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3:54" ht="10.5">
      <c r="C45" s="21"/>
      <c r="D45" s="21"/>
      <c r="R45" s="18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3:54" ht="10.5">
      <c r="C46" s="21"/>
      <c r="D46" s="21"/>
      <c r="R46" s="18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3:54" ht="10.5">
      <c r="C47" s="21"/>
      <c r="D47" s="21"/>
      <c r="R47" s="18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3:54" ht="10.5">
      <c r="C48" s="21"/>
      <c r="D48" s="21"/>
      <c r="R48" s="18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3:4" ht="10.5">
      <c r="C49" s="21"/>
      <c r="D49" s="21"/>
    </row>
  </sheetData>
  <sheetProtection/>
  <mergeCells count="6">
    <mergeCell ref="C7:K7"/>
    <mergeCell ref="C8:K8"/>
    <mergeCell ref="C9:K9"/>
    <mergeCell ref="C4:M4"/>
    <mergeCell ref="C5:M5"/>
    <mergeCell ref="C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u-jeenn</dc:creator>
  <cp:keywords/>
  <dc:description/>
  <cp:lastModifiedBy>Козарез Алексей</cp:lastModifiedBy>
  <cp:lastPrinted>2010-10-21T09:12:53Z</cp:lastPrinted>
  <dcterms:created xsi:type="dcterms:W3CDTF">2010-09-19T09:30:36Z</dcterms:created>
  <dcterms:modified xsi:type="dcterms:W3CDTF">2021-03-17T10:21:15Z</dcterms:modified>
  <cp:category/>
  <cp:version/>
  <cp:contentType/>
  <cp:contentStatus/>
</cp:coreProperties>
</file>