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506" windowWidth="19320" windowHeight="6180" tabRatio="919" activeTab="0"/>
  </bookViews>
  <sheets>
    <sheet name="организации" sheetId="1" r:id="rId1"/>
    <sheet name="ИП" sheetId="2" r:id="rId2"/>
  </sheets>
  <definedNames>
    <definedName name="_xlfn.IFERROR" hidden="1">#NAME?</definedName>
    <definedName name="_xlnm.Print_Area" localSheetId="1">'ИП'!$B$2:$K$25</definedName>
    <definedName name="_xlnm.Print_Area" localSheetId="0">'организации'!$B$2:$K$29</definedName>
  </definedNames>
  <calcPr fullCalcOnLoad="1"/>
</workbook>
</file>

<file path=xl/comments1.xml><?xml version="1.0" encoding="utf-8"?>
<comments xmlns="http://schemas.openxmlformats.org/spreadsheetml/2006/main">
  <authors>
    <author>Краснянский Евгений</author>
  </authors>
  <commentList>
    <comment ref="D11" authorId="0">
      <text>
        <r>
          <rPr>
            <sz val="8"/>
            <rFont val="Tahoma"/>
            <family val="2"/>
          </rPr>
          <t xml:space="preserve">34%, для изменения, измените значение ячейки а11
</t>
        </r>
      </text>
    </comment>
    <comment ref="G11" authorId="0">
      <text>
        <r>
          <rPr>
            <sz val="8"/>
            <rFont val="Tahoma"/>
            <family val="2"/>
          </rPr>
          <t xml:space="preserve">34%, для изменения, измените значение ячейки а11
</t>
        </r>
      </text>
    </comment>
    <comment ref="D19" authorId="0">
      <text>
        <r>
          <rPr>
            <sz val="8"/>
            <rFont val="Tahoma"/>
            <family val="2"/>
          </rPr>
          <t>24%, для изменения, измените значение ячейки а19</t>
        </r>
      </text>
    </comment>
    <comment ref="D20" authorId="0">
      <text>
        <r>
          <rPr>
            <sz val="8"/>
            <rFont val="Tahoma"/>
            <family val="2"/>
          </rPr>
          <t>3%, для изменения, измените значение ячейки а20</t>
        </r>
      </text>
    </comment>
    <comment ref="D25" authorId="0">
      <text>
        <r>
          <rPr>
            <sz val="8"/>
            <rFont val="Tahoma"/>
            <family val="2"/>
          </rPr>
          <t>20%, для изменения, измените значение ячейки а25</t>
        </r>
      </text>
    </comment>
    <comment ref="G9" authorId="0">
      <text>
        <r>
          <rPr>
            <sz val="8"/>
            <rFont val="Tahoma"/>
            <family val="2"/>
          </rPr>
          <t>20%, для изменения, измените значение ячейки а9</t>
        </r>
      </text>
    </comment>
    <comment ref="G23" authorId="0">
      <text>
        <r>
          <rPr>
            <sz val="8"/>
            <rFont val="Tahoma"/>
            <family val="2"/>
          </rPr>
          <t>8%, для изменения, измените значение ячейки а22</t>
        </r>
      </text>
    </comment>
  </commentList>
</comments>
</file>

<file path=xl/comments2.xml><?xml version="1.0" encoding="utf-8"?>
<comments xmlns="http://schemas.openxmlformats.org/spreadsheetml/2006/main">
  <authors>
    <author>Краснянский Евгений</author>
  </authors>
  <commentList>
    <comment ref="D11" authorId="0">
      <text>
        <r>
          <rPr>
            <sz val="8"/>
            <rFont val="Tahoma"/>
            <family val="2"/>
          </rPr>
          <t>34%, для изменения, измените значение ячейки а11</t>
        </r>
      </text>
    </comment>
    <comment ref="D19" authorId="0">
      <text>
        <r>
          <rPr>
            <sz val="8"/>
            <rFont val="Tahoma"/>
            <family val="2"/>
          </rPr>
          <t xml:space="preserve">15%, для изменения, измените значение ячейки а19
</t>
        </r>
      </text>
    </comment>
    <comment ref="D20" authorId="0">
      <text>
        <r>
          <rPr>
            <sz val="8"/>
            <rFont val="Tahoma"/>
            <family val="2"/>
          </rPr>
          <t>3%, для изменения, измените значение ячейки а20</t>
        </r>
      </text>
    </comment>
    <comment ref="G23" authorId="0">
      <text>
        <r>
          <rPr>
            <sz val="8"/>
            <rFont val="Tahoma"/>
            <family val="2"/>
          </rPr>
          <t>8%, для изменения, измените значение ячейки а22</t>
        </r>
      </text>
    </comment>
    <comment ref="D9" authorId="0">
      <text>
        <r>
          <rPr>
            <sz val="8"/>
            <rFont val="Tahoma"/>
            <family val="2"/>
          </rPr>
          <t xml:space="preserve">20%, для изменения, измените значение ячейки а9
</t>
        </r>
      </text>
    </comment>
    <comment ref="G11" authorId="0">
      <text>
        <r>
          <rPr>
            <sz val="8"/>
            <rFont val="Tahoma"/>
            <family val="2"/>
          </rPr>
          <t>34%, для изменения, измените значение ячейки а11</t>
        </r>
      </text>
    </comment>
    <comment ref="G9" authorId="0">
      <text>
        <r>
          <rPr>
            <sz val="8"/>
            <rFont val="Tahoma"/>
            <family val="2"/>
          </rPr>
          <t xml:space="preserve">20%, для изменения, измените значение ячейки а9
</t>
        </r>
      </text>
    </comment>
  </commentList>
</comments>
</file>

<file path=xl/sharedStrings.xml><?xml version="1.0" encoding="utf-8"?>
<sst xmlns="http://schemas.openxmlformats.org/spreadsheetml/2006/main" count="129" uniqueCount="63">
  <si>
    <t>3</t>
  </si>
  <si>
    <t>4</t>
  </si>
  <si>
    <t>5</t>
  </si>
  <si>
    <t>6</t>
  </si>
  <si>
    <t>7</t>
  </si>
  <si>
    <t>8</t>
  </si>
  <si>
    <t>9</t>
  </si>
  <si>
    <t>1</t>
  </si>
  <si>
    <t>№ п/п</t>
  </si>
  <si>
    <t>Налог на недвижимость</t>
  </si>
  <si>
    <t>Налог на прибыль</t>
  </si>
  <si>
    <t>Синий цвет цифр обозначает, что заполнение данных ячеек происходит автоматически.</t>
  </si>
  <si>
    <t>При общем порядке налогообложения</t>
  </si>
  <si>
    <t xml:space="preserve">наименование показателя </t>
  </si>
  <si>
    <t>сумма, руб.</t>
  </si>
  <si>
    <t>наименование показателя</t>
  </si>
  <si>
    <t>При УСН, когда сохраняются неизменными (по сравнению с общим порядком налогообложения): прибыль, остающаяся в распоряжении организации после уплаты налогов (вариант I); рентабельность (вариант II); отпускная цена (вариант III)</t>
  </si>
  <si>
    <t>вариант III</t>
  </si>
  <si>
    <t>вариант II</t>
  </si>
  <si>
    <t>вариант I</t>
  </si>
  <si>
    <t>сумма, руб</t>
  </si>
  <si>
    <t>Стоимость сырья, материалов, полуфабрикатов без НДС</t>
  </si>
  <si>
    <t xml:space="preserve"> </t>
  </si>
  <si>
    <t>Расходы на оплату труда</t>
  </si>
  <si>
    <t>Экологический налог</t>
  </si>
  <si>
    <t>Земельный налог</t>
  </si>
  <si>
    <t>10</t>
  </si>
  <si>
    <t>Прочие расходы</t>
  </si>
  <si>
    <t>Рентабельность</t>
  </si>
  <si>
    <t>11</t>
  </si>
  <si>
    <t>12</t>
  </si>
  <si>
    <t>13</t>
  </si>
  <si>
    <t>14</t>
  </si>
  <si>
    <t>18</t>
  </si>
  <si>
    <t>18.1</t>
  </si>
  <si>
    <t>18.2</t>
  </si>
  <si>
    <t>19</t>
  </si>
  <si>
    <t>Прибыль</t>
  </si>
  <si>
    <t>Отчисления в ФСЗН МТиСЗ РБ</t>
  </si>
  <si>
    <t>Полная себестоимость единицы продукции</t>
  </si>
  <si>
    <t>Cбор на развитие территорий</t>
  </si>
  <si>
    <t>Прибыль, остающаяся в распоряжении организации</t>
  </si>
  <si>
    <t xml:space="preserve">Цена без оборотных налогов </t>
  </si>
  <si>
    <t xml:space="preserve">Цена без уплаты налога при УСН </t>
  </si>
  <si>
    <t>Налог при УСН</t>
  </si>
  <si>
    <t>Отпускная цена без НДС</t>
  </si>
  <si>
    <t xml:space="preserve"> Отпускная цена с уплатой налога при УСН</t>
  </si>
  <si>
    <t>Налог на добавленную стоимость, начисляемый при реализации, в т.ч.:</t>
  </si>
  <si>
    <t>НДС, принимаемый к вычету (уплаченный при приобретении ТМЦ)</t>
  </si>
  <si>
    <t>НДС, подлежащий уплате в бюджет</t>
  </si>
  <si>
    <t>Отпускная цена с учетом НДС</t>
  </si>
  <si>
    <t xml:space="preserve">НДС по приобретенным товарно-материальным ценностям </t>
  </si>
  <si>
    <t>Оценка целесообразности перехода на УСН для индивидуальных предпринимателей - неплательщиков НДС, производящих продукцию</t>
  </si>
  <si>
    <t>При УСН, когда сохраняется неизменным (по сравнению с общим порядком налогообложения): доход, остающийся в распоряжении индивидуального предпринимателя после уплаты налога при УСН (вариант I); рентабельность (вариант II); отпускная цена (вариант III)</t>
  </si>
  <si>
    <t>НДС по приобретенным ТМЦ</t>
  </si>
  <si>
    <t>Доход</t>
  </si>
  <si>
    <t>Подоходный налог</t>
  </si>
  <si>
    <t>Сбор на развитие территорий</t>
  </si>
  <si>
    <t>Доход, остающийся в распоряжении индивидуального предпринимателя</t>
  </si>
  <si>
    <t>Цена без оборотных налогов</t>
  </si>
  <si>
    <t>Цена без уплаты налога при УСН</t>
  </si>
  <si>
    <t>Оценка целесообразности перехода на УСН для организаций -                                                     неплательщиков НДС, производящих продукцию</t>
  </si>
  <si>
    <t>Отпускная цена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</si>
</sst>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100"/>
    <numFmt numFmtId="185" formatCode="\300"/>
    <numFmt numFmtId="186" formatCode="\400"/>
    <numFmt numFmtId="187" formatCode="\500"/>
    <numFmt numFmtId="188" formatCode="\600"/>
    <numFmt numFmtId="189" formatCode="0.0%"/>
    <numFmt numFmtId="190" formatCode="#,##0.00000"/>
    <numFmt numFmtId="191" formatCode="[$-FC19]d\ mmmm\ yyyy\ &quot;г.&quot;"/>
    <numFmt numFmtId="192" formatCode="000000"/>
    <numFmt numFmtId="193" formatCode="#,##0.00&quot;р.&quot;"/>
  </numFmts>
  <fonts count="45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ahoma"/>
      <family val="2"/>
    </font>
    <font>
      <sz val="11"/>
      <name val="Tahoma"/>
      <family val="2"/>
    </font>
    <font>
      <sz val="10"/>
      <name val="Tahoma"/>
      <family val="2"/>
    </font>
    <font>
      <sz val="12"/>
      <name val="Times New Roman"/>
      <family val="1"/>
    </font>
    <font>
      <sz val="10"/>
      <color indexed="30"/>
      <name val="Tahoma"/>
      <family val="2"/>
    </font>
    <font>
      <sz val="8"/>
      <color indexed="3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2" borderId="0" xfId="0" applyFont="1" applyFill="1" applyAlignment="1" applyProtection="1">
      <alignment horizontal="center" vertical="center"/>
      <protection hidden="1"/>
    </xf>
    <xf numFmtId="0" fontId="1" fillId="32" borderId="0" xfId="0" applyFont="1" applyFill="1" applyBorder="1" applyAlignment="1" applyProtection="1">
      <alignment vertical="center"/>
      <protection hidden="1"/>
    </xf>
    <xf numFmtId="0" fontId="1" fillId="32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 wrapText="1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1" fillId="32" borderId="0" xfId="0" applyFont="1" applyFill="1" applyBorder="1" applyAlignment="1" applyProtection="1">
      <alignment/>
      <protection hidden="1"/>
    </xf>
    <xf numFmtId="0" fontId="1" fillId="32" borderId="0" xfId="0" applyFont="1" applyFill="1" applyAlignment="1" applyProtection="1">
      <alignment horizontal="left"/>
      <protection hidden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82" fontId="8" fillId="0" borderId="10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82" fontId="6" fillId="0" borderId="10" xfId="0" applyNumberFormat="1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8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 indent="1"/>
    </xf>
    <xf numFmtId="9" fontId="1" fillId="32" borderId="0" xfId="0" applyNumberFormat="1" applyFont="1" applyFill="1" applyBorder="1" applyAlignment="1" applyProtection="1">
      <alignment vertical="center"/>
      <protection hidden="1"/>
    </xf>
    <xf numFmtId="9" fontId="1" fillId="32" borderId="0" xfId="0" applyNumberFormat="1" applyFont="1" applyFill="1" applyBorder="1" applyAlignment="1" applyProtection="1">
      <alignment vertical="center"/>
      <protection/>
    </xf>
    <xf numFmtId="182" fontId="1" fillId="32" borderId="0" xfId="0" applyNumberFormat="1" applyFont="1" applyFill="1" applyBorder="1" applyAlignment="1" applyProtection="1">
      <alignment vertical="center"/>
      <protection/>
    </xf>
    <xf numFmtId="189" fontId="8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9" fillId="32" borderId="0" xfId="0" applyFont="1" applyFill="1" applyAlignment="1" applyProtection="1">
      <alignment vertical="center"/>
      <protection hidden="1"/>
    </xf>
    <xf numFmtId="0" fontId="6" fillId="34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10" fontId="6" fillId="0" borderId="10" xfId="0" applyNumberFormat="1" applyFont="1" applyBorder="1" applyAlignment="1">
      <alignment horizontal="left" vertical="center" wrapText="1"/>
    </xf>
    <xf numFmtId="182" fontId="6" fillId="0" borderId="10" xfId="0" applyNumberFormat="1" applyFont="1" applyBorder="1" applyAlignment="1">
      <alignment horizontal="left" vertical="center" wrapText="1" indent="1"/>
    </xf>
    <xf numFmtId="182" fontId="8" fillId="0" borderId="10" xfId="0" applyNumberFormat="1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 applyProtection="1">
      <alignment horizontal="center" vertical="center" wrapText="1"/>
      <protection hidden="1"/>
    </xf>
    <xf numFmtId="0" fontId="6" fillId="34" borderId="11" xfId="0" applyFont="1" applyFill="1" applyBorder="1" applyAlignment="1" applyProtection="1">
      <alignment horizontal="center" vertical="center" wrapText="1"/>
      <protection hidden="1"/>
    </xf>
    <xf numFmtId="0" fontId="4" fillId="33" borderId="0" xfId="0" applyFont="1" applyFill="1" applyBorder="1" applyAlignment="1" applyProtection="1">
      <alignment horizontal="center" vertical="center" wrapText="1"/>
      <protection hidden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Q29"/>
  <sheetViews>
    <sheetView showGridLines="0" tabSelected="1" workbookViewId="0" topLeftCell="A1">
      <selection activeCell="G20" sqref="G20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5.625" style="5" customWidth="1"/>
    <col min="4" max="4" width="33.875" style="5" bestFit="1" customWidth="1"/>
    <col min="5" max="5" width="10.625" style="15" bestFit="1" customWidth="1"/>
    <col min="6" max="6" width="5.125" style="15" customWidth="1"/>
    <col min="7" max="7" width="29.875" style="15" bestFit="1" customWidth="1"/>
    <col min="8" max="8" width="10.625" style="1" customWidth="1"/>
    <col min="9" max="9" width="9.625" style="1" bestFit="1" customWidth="1"/>
    <col min="10" max="10" width="10.125" style="1" bestFit="1" customWidth="1"/>
    <col min="11" max="11" width="3.00390625" style="1" customWidth="1"/>
    <col min="12" max="19" width="2.75390625" style="1" customWidth="1"/>
    <col min="20" max="24" width="3.25390625" style="1" bestFit="1" customWidth="1"/>
    <col min="25" max="25" width="4.75390625" style="1" bestFit="1" customWidth="1"/>
    <col min="26" max="16384" width="2.75390625" style="1" customWidth="1"/>
  </cols>
  <sheetData>
    <row r="1" spans="2:18" ht="15" customHeight="1">
      <c r="B1" s="32" t="s">
        <v>11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2:43" ht="10.5">
      <c r="B2" s="8"/>
      <c r="C2" s="2"/>
      <c r="D2" s="2"/>
      <c r="E2" s="30"/>
      <c r="F2" s="30"/>
      <c r="G2" s="30"/>
      <c r="H2" s="31"/>
      <c r="I2" s="31"/>
      <c r="J2" s="31"/>
      <c r="K2" s="4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2:43" ht="45.75" customHeight="1">
      <c r="B3" s="10"/>
      <c r="C3" s="43" t="s">
        <v>61</v>
      </c>
      <c r="D3" s="43"/>
      <c r="E3" s="43"/>
      <c r="F3" s="43"/>
      <c r="G3" s="43"/>
      <c r="H3" s="43"/>
      <c r="I3" s="43"/>
      <c r="J3" s="43"/>
      <c r="K3" s="9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2:43" ht="12.75" customHeight="1">
      <c r="B4" s="10"/>
      <c r="C4" s="11"/>
      <c r="D4" s="11"/>
      <c r="E4" s="11"/>
      <c r="F4" s="11"/>
      <c r="G4" s="11"/>
      <c r="H4" s="11"/>
      <c r="I4" s="11"/>
      <c r="J4" s="11"/>
      <c r="K4" s="9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2:43" ht="54" customHeight="1">
      <c r="B5" s="12"/>
      <c r="C5" s="39" t="s">
        <v>12</v>
      </c>
      <c r="D5" s="39"/>
      <c r="E5" s="39"/>
      <c r="F5" s="40" t="s">
        <v>16</v>
      </c>
      <c r="G5" s="40"/>
      <c r="H5" s="40"/>
      <c r="I5" s="40"/>
      <c r="J5" s="40"/>
      <c r="K5" s="9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2:43" ht="13.5" customHeight="1">
      <c r="B6" s="12"/>
      <c r="C6" s="41" t="s">
        <v>8</v>
      </c>
      <c r="D6" s="41" t="s">
        <v>13</v>
      </c>
      <c r="E6" s="46" t="s">
        <v>14</v>
      </c>
      <c r="F6" s="41" t="s">
        <v>8</v>
      </c>
      <c r="G6" s="46" t="s">
        <v>15</v>
      </c>
      <c r="H6" s="44" t="s">
        <v>20</v>
      </c>
      <c r="I6" s="44"/>
      <c r="J6" s="45"/>
      <c r="K6" s="9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2:43" ht="14.25">
      <c r="B7" s="12"/>
      <c r="C7" s="42"/>
      <c r="D7" s="42"/>
      <c r="E7" s="47"/>
      <c r="F7" s="42"/>
      <c r="G7" s="47"/>
      <c r="H7" s="33" t="s">
        <v>19</v>
      </c>
      <c r="I7" s="33" t="s">
        <v>18</v>
      </c>
      <c r="J7" s="33" t="s">
        <v>17</v>
      </c>
      <c r="K7" s="9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2:25" s="7" customFormat="1" ht="25.5" customHeight="1">
      <c r="B8" s="4"/>
      <c r="C8" s="17" t="s">
        <v>7</v>
      </c>
      <c r="D8" s="24" t="s">
        <v>21</v>
      </c>
      <c r="E8" s="20">
        <v>100000</v>
      </c>
      <c r="F8" s="17">
        <v>1</v>
      </c>
      <c r="G8" s="22" t="s">
        <v>21</v>
      </c>
      <c r="H8" s="18">
        <f>$E$8</f>
        <v>100000</v>
      </c>
      <c r="I8" s="18">
        <f>$E$8</f>
        <v>100000</v>
      </c>
      <c r="J8" s="18">
        <f>$E$8</f>
        <v>100000</v>
      </c>
      <c r="K8" s="4"/>
      <c r="T8" s="28"/>
      <c r="U8" s="28"/>
      <c r="V8" s="28"/>
      <c r="W8" s="28"/>
      <c r="X8" s="28"/>
      <c r="Y8" s="28"/>
    </row>
    <row r="9" spans="1:25" s="6" customFormat="1" ht="25.5">
      <c r="A9" s="26">
        <v>0.2</v>
      </c>
      <c r="B9" s="4"/>
      <c r="C9" s="17"/>
      <c r="D9" s="24" t="s">
        <v>22</v>
      </c>
      <c r="E9" s="36"/>
      <c r="F9" s="17">
        <v>2</v>
      </c>
      <c r="G9" s="35" t="s">
        <v>51</v>
      </c>
      <c r="H9" s="18">
        <f>H8*$A$9</f>
        <v>20000</v>
      </c>
      <c r="I9" s="18">
        <f>I8*$A$9</f>
        <v>20000</v>
      </c>
      <c r="J9" s="18">
        <f>J8*$A$9</f>
        <v>20000</v>
      </c>
      <c r="K9" s="4"/>
      <c r="T9" s="28"/>
      <c r="U9" s="28"/>
      <c r="V9" s="28"/>
      <c r="W9" s="28"/>
      <c r="X9" s="28"/>
      <c r="Y9" s="28"/>
    </row>
    <row r="10" spans="2:25" s="6" customFormat="1" ht="12.75">
      <c r="B10" s="4"/>
      <c r="C10" s="17" t="s">
        <v>0</v>
      </c>
      <c r="D10" s="24" t="s">
        <v>23</v>
      </c>
      <c r="E10" s="20">
        <v>25000</v>
      </c>
      <c r="F10" s="17">
        <v>3</v>
      </c>
      <c r="G10" s="35" t="s">
        <v>23</v>
      </c>
      <c r="H10" s="18">
        <f>$E$10</f>
        <v>25000</v>
      </c>
      <c r="I10" s="18">
        <f>$E$10</f>
        <v>25000</v>
      </c>
      <c r="J10" s="18">
        <f>$E$10</f>
        <v>25000</v>
      </c>
      <c r="K10" s="4"/>
      <c r="T10" s="28"/>
      <c r="U10" s="28"/>
      <c r="V10" s="28"/>
      <c r="W10" s="28"/>
      <c r="X10" s="28"/>
      <c r="Y10" s="28"/>
    </row>
    <row r="11" spans="1:25" s="14" customFormat="1" ht="12.75">
      <c r="A11" s="26">
        <v>0.34</v>
      </c>
      <c r="B11" s="13"/>
      <c r="C11" s="17" t="s">
        <v>1</v>
      </c>
      <c r="D11" s="24" t="s">
        <v>38</v>
      </c>
      <c r="E11" s="18">
        <f>E10*$A$11</f>
        <v>8500</v>
      </c>
      <c r="F11" s="17">
        <v>4</v>
      </c>
      <c r="G11" s="24" t="s">
        <v>38</v>
      </c>
      <c r="H11" s="18">
        <f>H10*$A$11</f>
        <v>8500</v>
      </c>
      <c r="I11" s="18">
        <f>I10*$A$11</f>
        <v>8500</v>
      </c>
      <c r="J11" s="18">
        <f>J10*$A$11</f>
        <v>8500</v>
      </c>
      <c r="K11" s="13"/>
      <c r="T11" s="28"/>
      <c r="U11" s="28"/>
      <c r="V11" s="28"/>
      <c r="W11" s="28"/>
      <c r="X11" s="28"/>
      <c r="Y11" s="28"/>
    </row>
    <row r="12" spans="2:25" s="7" customFormat="1" ht="12.75">
      <c r="B12" s="4"/>
      <c r="C12" s="17" t="s">
        <v>2</v>
      </c>
      <c r="D12" s="24" t="s">
        <v>24</v>
      </c>
      <c r="E12" s="20">
        <v>2800</v>
      </c>
      <c r="F12" s="25"/>
      <c r="G12" s="35" t="s">
        <v>22</v>
      </c>
      <c r="H12" s="18"/>
      <c r="I12" s="18"/>
      <c r="J12" s="18"/>
      <c r="K12" s="4"/>
      <c r="T12" s="28"/>
      <c r="U12" s="28"/>
      <c r="V12" s="28"/>
      <c r="W12" s="28"/>
      <c r="X12" s="28"/>
      <c r="Y12" s="28"/>
    </row>
    <row r="13" spans="2:25" s="6" customFormat="1" ht="12.75">
      <c r="B13" s="4"/>
      <c r="C13" s="17" t="s">
        <v>3</v>
      </c>
      <c r="D13" s="24" t="s">
        <v>25</v>
      </c>
      <c r="E13" s="20">
        <v>2000</v>
      </c>
      <c r="F13" s="17"/>
      <c r="G13" s="35" t="s">
        <v>22</v>
      </c>
      <c r="H13" s="18"/>
      <c r="I13" s="18"/>
      <c r="J13" s="18"/>
      <c r="K13" s="4"/>
      <c r="T13" s="28"/>
      <c r="U13" s="28"/>
      <c r="V13" s="28"/>
      <c r="W13" s="28"/>
      <c r="X13" s="28"/>
      <c r="Y13" s="28"/>
    </row>
    <row r="14" spans="2:25" s="6" customFormat="1" ht="12.75">
      <c r="B14" s="4"/>
      <c r="C14" s="17" t="s">
        <v>4</v>
      </c>
      <c r="D14" s="24" t="s">
        <v>27</v>
      </c>
      <c r="E14" s="20">
        <v>10000</v>
      </c>
      <c r="F14" s="17"/>
      <c r="G14" s="35" t="s">
        <v>27</v>
      </c>
      <c r="H14" s="18">
        <f>$E14</f>
        <v>10000</v>
      </c>
      <c r="I14" s="18">
        <f>$E14</f>
        <v>10000</v>
      </c>
      <c r="J14" s="18">
        <f>$E14</f>
        <v>10000</v>
      </c>
      <c r="K14" s="4"/>
      <c r="T14" s="28"/>
      <c r="U14" s="28"/>
      <c r="V14" s="28"/>
      <c r="W14" s="28"/>
      <c r="X14" s="28"/>
      <c r="Y14" s="28"/>
    </row>
    <row r="15" spans="1:25" s="14" customFormat="1" ht="25.5" customHeight="1">
      <c r="A15" s="6"/>
      <c r="B15" s="13"/>
      <c r="C15" s="17" t="s">
        <v>5</v>
      </c>
      <c r="D15" s="24" t="s">
        <v>39</v>
      </c>
      <c r="E15" s="18">
        <f>SUM(E8:E14)</f>
        <v>148300</v>
      </c>
      <c r="F15" s="17">
        <v>8</v>
      </c>
      <c r="G15" s="24" t="s">
        <v>39</v>
      </c>
      <c r="H15" s="18">
        <f>SUM(H8:H14)</f>
        <v>163500</v>
      </c>
      <c r="I15" s="18">
        <f>SUM(I8:I14)</f>
        <v>163500</v>
      </c>
      <c r="J15" s="18">
        <f>SUM(J8:J14)</f>
        <v>163500</v>
      </c>
      <c r="K15" s="13"/>
      <c r="T15" s="28"/>
      <c r="U15" s="28"/>
      <c r="V15" s="28"/>
      <c r="W15" s="28"/>
      <c r="X15" s="28"/>
      <c r="Y15" s="28"/>
    </row>
    <row r="16" spans="1:25" s="14" customFormat="1" ht="12.75">
      <c r="A16" s="6"/>
      <c r="B16" s="13"/>
      <c r="C16" s="17" t="s">
        <v>6</v>
      </c>
      <c r="D16" s="24" t="s">
        <v>28</v>
      </c>
      <c r="E16" s="23">
        <v>0.2</v>
      </c>
      <c r="F16" s="17">
        <v>9</v>
      </c>
      <c r="G16" s="35" t="s">
        <v>28</v>
      </c>
      <c r="H16" s="29">
        <f>H17/H15</f>
        <v>0.1269697370030581</v>
      </c>
      <c r="I16" s="29">
        <f>E16</f>
        <v>0.2</v>
      </c>
      <c r="J16" s="29">
        <f>J17/J15</f>
        <v>0.20163816513761465</v>
      </c>
      <c r="K16" s="13"/>
      <c r="T16" s="28"/>
      <c r="U16" s="28"/>
      <c r="V16" s="28"/>
      <c r="W16" s="28"/>
      <c r="X16" s="28"/>
      <c r="Y16" s="28"/>
    </row>
    <row r="17" spans="2:25" s="7" customFormat="1" ht="12.75">
      <c r="B17" s="4"/>
      <c r="C17" s="17" t="s">
        <v>26</v>
      </c>
      <c r="D17" s="35" t="s">
        <v>37</v>
      </c>
      <c r="E17" s="18">
        <f>E15*E16</f>
        <v>29660</v>
      </c>
      <c r="F17" s="17">
        <v>10</v>
      </c>
      <c r="G17" s="35" t="s">
        <v>37</v>
      </c>
      <c r="H17" s="18">
        <f>H21</f>
        <v>20759.552</v>
      </c>
      <c r="I17" s="18">
        <f>I15*I16</f>
        <v>32700</v>
      </c>
      <c r="J17" s="18">
        <f>J22-J15</f>
        <v>32967.84</v>
      </c>
      <c r="K17" s="4"/>
      <c r="T17" s="28"/>
      <c r="U17" s="28"/>
      <c r="V17" s="28"/>
      <c r="W17" s="28"/>
      <c r="X17" s="28"/>
      <c r="Y17" s="28"/>
    </row>
    <row r="18" spans="2:25" s="6" customFormat="1" ht="12.75">
      <c r="B18" s="4"/>
      <c r="C18" s="17" t="s">
        <v>29</v>
      </c>
      <c r="D18" s="24" t="s">
        <v>9</v>
      </c>
      <c r="E18" s="20">
        <v>1500</v>
      </c>
      <c r="F18" s="17"/>
      <c r="G18" s="35"/>
      <c r="H18" s="18"/>
      <c r="I18" s="18"/>
      <c r="J18" s="18"/>
      <c r="K18" s="4"/>
      <c r="T18" s="28"/>
      <c r="U18" s="28"/>
      <c r="V18" s="28"/>
      <c r="W18" s="28"/>
      <c r="X18" s="28"/>
      <c r="Y18" s="28"/>
    </row>
    <row r="19" spans="1:25" s="14" customFormat="1" ht="12.75">
      <c r="A19" s="26">
        <v>0.24</v>
      </c>
      <c r="B19" s="13"/>
      <c r="C19" s="17" t="s">
        <v>30</v>
      </c>
      <c r="D19" s="24" t="s">
        <v>10</v>
      </c>
      <c r="E19" s="18">
        <f>(E17-E18)*24%</f>
        <v>6758.4</v>
      </c>
      <c r="F19" s="17"/>
      <c r="G19" s="35" t="s">
        <v>22</v>
      </c>
      <c r="H19" s="18"/>
      <c r="I19" s="18"/>
      <c r="J19" s="18"/>
      <c r="K19" s="13"/>
      <c r="T19" s="28"/>
      <c r="U19" s="28"/>
      <c r="V19" s="28"/>
      <c r="W19" s="28"/>
      <c r="X19" s="28"/>
      <c r="Y19" s="28"/>
    </row>
    <row r="20" spans="1:25" s="7" customFormat="1" ht="12.75">
      <c r="A20" s="27">
        <v>0.03</v>
      </c>
      <c r="B20" s="4"/>
      <c r="C20" s="17" t="s">
        <v>31</v>
      </c>
      <c r="D20" s="24" t="s">
        <v>40</v>
      </c>
      <c r="E20" s="18">
        <f>(E17-E18-E19)*A20</f>
        <v>642.0479999999999</v>
      </c>
      <c r="F20" s="17"/>
      <c r="G20" s="22" t="s">
        <v>22</v>
      </c>
      <c r="H20" s="18"/>
      <c r="I20" s="18"/>
      <c r="J20" s="18"/>
      <c r="K20" s="4"/>
      <c r="T20" s="28"/>
      <c r="U20" s="28"/>
      <c r="V20" s="28"/>
      <c r="W20" s="28"/>
      <c r="X20" s="28"/>
      <c r="Y20" s="28"/>
    </row>
    <row r="21" spans="1:25" s="14" customFormat="1" ht="25.5">
      <c r="A21" s="6"/>
      <c r="B21" s="13"/>
      <c r="C21" s="17" t="s">
        <v>32</v>
      </c>
      <c r="D21" s="24" t="s">
        <v>41</v>
      </c>
      <c r="E21" s="18">
        <f>E17-E18-E19-E20</f>
        <v>20759.552</v>
      </c>
      <c r="F21" s="16">
        <v>14</v>
      </c>
      <c r="G21" s="24" t="s">
        <v>41</v>
      </c>
      <c r="H21" s="18">
        <f>E21</f>
        <v>20759.552</v>
      </c>
      <c r="I21" s="18">
        <f>I17</f>
        <v>32700</v>
      </c>
      <c r="J21" s="18">
        <f>J17</f>
        <v>32967.84</v>
      </c>
      <c r="K21" s="13"/>
      <c r="T21" s="28"/>
      <c r="U21" s="28"/>
      <c r="V21" s="28"/>
      <c r="W21" s="28"/>
      <c r="X21" s="28"/>
      <c r="Y21" s="28"/>
    </row>
    <row r="22" spans="1:25" s="14" customFormat="1" ht="12.75">
      <c r="A22" s="26">
        <v>0.08</v>
      </c>
      <c r="B22" s="13"/>
      <c r="C22" s="17">
        <v>15</v>
      </c>
      <c r="D22" s="24" t="s">
        <v>42</v>
      </c>
      <c r="E22" s="18">
        <f>E15+E17</f>
        <v>177960</v>
      </c>
      <c r="F22" s="16">
        <v>15</v>
      </c>
      <c r="G22" s="22" t="s">
        <v>43</v>
      </c>
      <c r="H22" s="18">
        <f>H15+H17</f>
        <v>184259.552</v>
      </c>
      <c r="I22" s="18">
        <f>I15+I17</f>
        <v>196200</v>
      </c>
      <c r="J22" s="18">
        <f>J24-J23</f>
        <v>196467.84</v>
      </c>
      <c r="K22" s="13"/>
      <c r="T22" s="28"/>
      <c r="U22" s="28"/>
      <c r="V22" s="28"/>
      <c r="W22" s="28"/>
      <c r="X22" s="28"/>
      <c r="Y22" s="28"/>
    </row>
    <row r="23" spans="1:25" s="14" customFormat="1" ht="12.75">
      <c r="A23" s="6"/>
      <c r="B23" s="13"/>
      <c r="C23" s="17"/>
      <c r="D23" s="24"/>
      <c r="E23" s="20"/>
      <c r="F23" s="16">
        <v>16</v>
      </c>
      <c r="G23" s="22" t="s">
        <v>44</v>
      </c>
      <c r="H23" s="18">
        <f>H22*$A$22/(100%-$A$22)</f>
        <v>16022.569739130435</v>
      </c>
      <c r="I23" s="18">
        <f>I22*$A$22/(100%-$A$22)</f>
        <v>17060.869565217392</v>
      </c>
      <c r="J23" s="18">
        <f>J24*A22</f>
        <v>17084.16</v>
      </c>
      <c r="K23" s="13"/>
      <c r="T23" s="28"/>
      <c r="U23" s="28"/>
      <c r="V23" s="28"/>
      <c r="W23" s="28"/>
      <c r="X23" s="28"/>
      <c r="Y23" s="28"/>
    </row>
    <row r="24" spans="1:25" s="14" customFormat="1" ht="25.5">
      <c r="A24" s="6"/>
      <c r="B24" s="13"/>
      <c r="C24" s="17">
        <v>17</v>
      </c>
      <c r="D24" s="24" t="s">
        <v>45</v>
      </c>
      <c r="E24" s="18">
        <f>E22</f>
        <v>177960</v>
      </c>
      <c r="F24" s="16">
        <v>17</v>
      </c>
      <c r="G24" s="22" t="s">
        <v>46</v>
      </c>
      <c r="H24" s="18">
        <f>H22+H23</f>
        <v>200282.12173913044</v>
      </c>
      <c r="I24" s="18">
        <f>I22+I23</f>
        <v>213260.8695652174</v>
      </c>
      <c r="J24" s="18">
        <f>E28</f>
        <v>213552</v>
      </c>
      <c r="K24" s="13"/>
      <c r="T24" s="28"/>
      <c r="U24" s="28"/>
      <c r="V24" s="28"/>
      <c r="W24" s="28"/>
      <c r="X24" s="28"/>
      <c r="Y24" s="28"/>
    </row>
    <row r="25" spans="1:25" s="7" customFormat="1" ht="25.5">
      <c r="A25" s="27">
        <v>0.2</v>
      </c>
      <c r="B25" s="4"/>
      <c r="C25" s="17" t="s">
        <v>33</v>
      </c>
      <c r="D25" s="24" t="s">
        <v>47</v>
      </c>
      <c r="E25" s="18">
        <f>E24*A25</f>
        <v>35592</v>
      </c>
      <c r="F25" s="16"/>
      <c r="G25" s="22" t="s">
        <v>22</v>
      </c>
      <c r="H25" s="18"/>
      <c r="I25" s="18"/>
      <c r="J25" s="18"/>
      <c r="K25" s="4"/>
      <c r="T25" s="28"/>
      <c r="U25" s="28"/>
      <c r="V25" s="28"/>
      <c r="W25" s="28"/>
      <c r="X25" s="28"/>
      <c r="Y25" s="28"/>
    </row>
    <row r="26" spans="2:25" s="7" customFormat="1" ht="25.5">
      <c r="B26" s="4"/>
      <c r="C26" s="17" t="s">
        <v>34</v>
      </c>
      <c r="D26" s="38" t="s">
        <v>48</v>
      </c>
      <c r="E26" s="18">
        <f>E8*A25</f>
        <v>20000</v>
      </c>
      <c r="F26" s="16"/>
      <c r="G26" s="22" t="s">
        <v>22</v>
      </c>
      <c r="H26" s="18"/>
      <c r="I26" s="18"/>
      <c r="J26" s="18"/>
      <c r="K26" s="4"/>
      <c r="T26" s="28"/>
      <c r="U26" s="28"/>
      <c r="V26" s="28"/>
      <c r="W26" s="28"/>
      <c r="X26" s="28"/>
      <c r="Y26" s="28"/>
    </row>
    <row r="27" spans="2:25" s="6" customFormat="1" ht="12.75">
      <c r="B27" s="4"/>
      <c r="C27" s="17" t="s">
        <v>35</v>
      </c>
      <c r="D27" s="38" t="s">
        <v>49</v>
      </c>
      <c r="E27" s="18">
        <f>E25-E26</f>
        <v>15592</v>
      </c>
      <c r="F27" s="16"/>
      <c r="G27" s="22" t="s">
        <v>22</v>
      </c>
      <c r="H27" s="18"/>
      <c r="I27" s="18"/>
      <c r="J27" s="18"/>
      <c r="K27" s="4"/>
      <c r="T27" s="28"/>
      <c r="U27" s="28"/>
      <c r="V27" s="28"/>
      <c r="W27" s="28"/>
      <c r="X27" s="28"/>
      <c r="Y27" s="28"/>
    </row>
    <row r="28" spans="2:11" ht="15.75">
      <c r="B28" s="4"/>
      <c r="C28" s="17" t="s">
        <v>36</v>
      </c>
      <c r="D28" s="24" t="s">
        <v>50</v>
      </c>
      <c r="E28" s="18">
        <f>E24+E25</f>
        <v>213552</v>
      </c>
      <c r="F28" s="34"/>
      <c r="G28" s="22" t="s">
        <v>22</v>
      </c>
      <c r="H28" s="18"/>
      <c r="I28" s="18"/>
      <c r="J28" s="18"/>
      <c r="K28" s="4"/>
    </row>
    <row r="29" spans="2:11" ht="12" customHeight="1">
      <c r="B29" s="4"/>
      <c r="C29" s="8"/>
      <c r="D29" s="8"/>
      <c r="E29" s="8"/>
      <c r="F29" s="8"/>
      <c r="G29" s="8"/>
      <c r="H29" s="8"/>
      <c r="I29" s="8"/>
      <c r="J29" s="8"/>
      <c r="K29" s="8"/>
    </row>
  </sheetData>
  <sheetProtection/>
  <mergeCells count="9">
    <mergeCell ref="C5:E5"/>
    <mergeCell ref="F5:J5"/>
    <mergeCell ref="F6:F7"/>
    <mergeCell ref="C3:J3"/>
    <mergeCell ref="H6:J6"/>
    <mergeCell ref="G6:G7"/>
    <mergeCell ref="E6:E7"/>
    <mergeCell ref="D6:D7"/>
    <mergeCell ref="C6:C7"/>
  </mergeCells>
  <printOptions/>
  <pageMargins left="0.7" right="0.7" top="0.75" bottom="0.75" header="0.3" footer="0.3"/>
  <pageSetup horizontalDpi="600" verticalDpi="600" orientation="portrait" paperSize="9" scale="71" r:id="rId3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11" min="1" max="2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Q25"/>
  <sheetViews>
    <sheetView zoomScalePageLayoutView="0" workbookViewId="0" topLeftCell="A1">
      <selection activeCell="E18" sqref="E18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5.625" style="5" customWidth="1"/>
    <col min="4" max="4" width="33.00390625" style="5" bestFit="1" customWidth="1"/>
    <col min="5" max="5" width="11.25390625" style="15" bestFit="1" customWidth="1"/>
    <col min="6" max="6" width="5.125" style="15" customWidth="1"/>
    <col min="7" max="7" width="29.75390625" style="15" bestFit="1" customWidth="1"/>
    <col min="8" max="8" width="11.00390625" style="1" customWidth="1"/>
    <col min="9" max="9" width="9.625" style="1" bestFit="1" customWidth="1"/>
    <col min="10" max="10" width="10.125" style="1" bestFit="1" customWidth="1"/>
    <col min="11" max="11" width="3.00390625" style="1" customWidth="1"/>
    <col min="12" max="19" width="2.75390625" style="1" customWidth="1"/>
    <col min="20" max="24" width="3.25390625" style="1" bestFit="1" customWidth="1"/>
    <col min="25" max="25" width="4.75390625" style="1" bestFit="1" customWidth="1"/>
    <col min="26" max="16384" width="2.75390625" style="1" customWidth="1"/>
  </cols>
  <sheetData>
    <row r="1" spans="2:18" ht="15" customHeight="1">
      <c r="B1" s="32" t="s">
        <v>11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2:43" ht="11.2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2:43" ht="45.75" customHeight="1">
      <c r="B3" s="10"/>
      <c r="C3" s="43" t="s">
        <v>52</v>
      </c>
      <c r="D3" s="43"/>
      <c r="E3" s="43"/>
      <c r="F3" s="43"/>
      <c r="G3" s="43"/>
      <c r="H3" s="43"/>
      <c r="I3" s="43"/>
      <c r="J3" s="43"/>
      <c r="K3" s="9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2:43" ht="12.75" customHeight="1">
      <c r="B4" s="10"/>
      <c r="C4" s="11"/>
      <c r="D4" s="11"/>
      <c r="E4" s="11"/>
      <c r="F4" s="11"/>
      <c r="G4" s="11"/>
      <c r="H4" s="11"/>
      <c r="I4" s="11"/>
      <c r="J4" s="11"/>
      <c r="K4" s="9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2:43" ht="54" customHeight="1">
      <c r="B5" s="12"/>
      <c r="C5" s="39" t="s">
        <v>12</v>
      </c>
      <c r="D5" s="39"/>
      <c r="E5" s="39"/>
      <c r="F5" s="40" t="s">
        <v>53</v>
      </c>
      <c r="G5" s="40"/>
      <c r="H5" s="40"/>
      <c r="I5" s="40"/>
      <c r="J5" s="40"/>
      <c r="K5" s="9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2:43" ht="13.5" customHeight="1">
      <c r="B6" s="12"/>
      <c r="C6" s="41" t="s">
        <v>8</v>
      </c>
      <c r="D6" s="41" t="s">
        <v>13</v>
      </c>
      <c r="E6" s="46" t="s">
        <v>14</v>
      </c>
      <c r="F6" s="41" t="s">
        <v>8</v>
      </c>
      <c r="G6" s="46" t="s">
        <v>15</v>
      </c>
      <c r="H6" s="44" t="s">
        <v>20</v>
      </c>
      <c r="I6" s="44"/>
      <c r="J6" s="45"/>
      <c r="K6" s="9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2:43" ht="14.25">
      <c r="B7" s="12"/>
      <c r="C7" s="42"/>
      <c r="D7" s="42"/>
      <c r="E7" s="47"/>
      <c r="F7" s="42"/>
      <c r="G7" s="47"/>
      <c r="H7" s="33" t="s">
        <v>19</v>
      </c>
      <c r="I7" s="33" t="s">
        <v>18</v>
      </c>
      <c r="J7" s="33" t="s">
        <v>17</v>
      </c>
      <c r="K7" s="9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2:25" s="7" customFormat="1" ht="25.5" customHeight="1">
      <c r="B8" s="4"/>
      <c r="C8" s="17" t="s">
        <v>7</v>
      </c>
      <c r="D8" s="24" t="s">
        <v>21</v>
      </c>
      <c r="E8" s="20">
        <v>100000</v>
      </c>
      <c r="F8" s="17">
        <v>1</v>
      </c>
      <c r="G8" s="22" t="s">
        <v>21</v>
      </c>
      <c r="H8" s="18">
        <f>$E$8</f>
        <v>100000</v>
      </c>
      <c r="I8" s="18">
        <f>$E$8</f>
        <v>100000</v>
      </c>
      <c r="J8" s="18">
        <f>$E$8</f>
        <v>100000</v>
      </c>
      <c r="K8" s="4"/>
      <c r="T8" s="28"/>
      <c r="U8" s="28"/>
      <c r="V8" s="28"/>
      <c r="W8" s="28"/>
      <c r="X8" s="28"/>
      <c r="Y8" s="28"/>
    </row>
    <row r="9" spans="1:25" s="6" customFormat="1" ht="12.75">
      <c r="A9" s="26">
        <v>0.2</v>
      </c>
      <c r="B9" s="4"/>
      <c r="C9" s="17"/>
      <c r="D9" s="35" t="s">
        <v>54</v>
      </c>
      <c r="E9" s="37">
        <f>E8*$A9</f>
        <v>20000</v>
      </c>
      <c r="F9" s="17">
        <v>2</v>
      </c>
      <c r="G9" s="35" t="s">
        <v>54</v>
      </c>
      <c r="H9" s="37">
        <f>H8*$A9</f>
        <v>20000</v>
      </c>
      <c r="I9" s="37">
        <f>I8*$A9</f>
        <v>20000</v>
      </c>
      <c r="J9" s="37">
        <f>J8*$A9</f>
        <v>20000</v>
      </c>
      <c r="K9" s="4"/>
      <c r="T9" s="28"/>
      <c r="U9" s="28"/>
      <c r="V9" s="28"/>
      <c r="W9" s="28"/>
      <c r="X9" s="28"/>
      <c r="Y9" s="28"/>
    </row>
    <row r="10" spans="2:25" s="6" customFormat="1" ht="12.75">
      <c r="B10" s="4"/>
      <c r="C10" s="17" t="s">
        <v>0</v>
      </c>
      <c r="D10" s="24" t="s">
        <v>23</v>
      </c>
      <c r="E10" s="20">
        <v>25000</v>
      </c>
      <c r="F10" s="17">
        <v>3</v>
      </c>
      <c r="G10" s="35" t="s">
        <v>23</v>
      </c>
      <c r="H10" s="18">
        <f>$E$10</f>
        <v>25000</v>
      </c>
      <c r="I10" s="18">
        <f>$E$10</f>
        <v>25000</v>
      </c>
      <c r="J10" s="18">
        <f>$E$10</f>
        <v>25000</v>
      </c>
      <c r="K10" s="4"/>
      <c r="T10" s="28"/>
      <c r="U10" s="28"/>
      <c r="V10" s="28"/>
      <c r="W10" s="28"/>
      <c r="X10" s="28"/>
      <c r="Y10" s="28"/>
    </row>
    <row r="11" spans="1:25" s="14" customFormat="1" ht="12.75">
      <c r="A11" s="26">
        <v>0.34</v>
      </c>
      <c r="B11" s="13"/>
      <c r="C11" s="17" t="s">
        <v>1</v>
      </c>
      <c r="D11" s="24" t="s">
        <v>38</v>
      </c>
      <c r="E11" s="18">
        <f>E10*$A$11</f>
        <v>8500</v>
      </c>
      <c r="F11" s="17">
        <v>4</v>
      </c>
      <c r="G11" s="24" t="s">
        <v>38</v>
      </c>
      <c r="H11" s="18">
        <f>H10*$A$11</f>
        <v>8500</v>
      </c>
      <c r="I11" s="18">
        <f>I10*$A$11</f>
        <v>8500</v>
      </c>
      <c r="J11" s="18">
        <f>J10*$A$11</f>
        <v>8500</v>
      </c>
      <c r="K11" s="13"/>
      <c r="T11" s="28"/>
      <c r="U11" s="28"/>
      <c r="V11" s="28"/>
      <c r="W11" s="28"/>
      <c r="X11" s="28"/>
      <c r="Y11" s="28"/>
    </row>
    <row r="12" spans="2:25" s="7" customFormat="1" ht="12.75">
      <c r="B12" s="4"/>
      <c r="C12" s="17" t="s">
        <v>2</v>
      </c>
      <c r="D12" s="24" t="s">
        <v>24</v>
      </c>
      <c r="E12" s="20">
        <v>1500</v>
      </c>
      <c r="F12" s="25"/>
      <c r="G12" s="35" t="s">
        <v>22</v>
      </c>
      <c r="H12" s="18"/>
      <c r="I12" s="18"/>
      <c r="J12" s="18"/>
      <c r="K12" s="4"/>
      <c r="T12" s="28"/>
      <c r="U12" s="28"/>
      <c r="V12" s="28"/>
      <c r="W12" s="28"/>
      <c r="X12" s="28"/>
      <c r="Y12" s="28"/>
    </row>
    <row r="13" spans="2:25" s="6" customFormat="1" ht="12.75">
      <c r="B13" s="4"/>
      <c r="C13" s="17" t="s">
        <v>3</v>
      </c>
      <c r="D13" s="24" t="s">
        <v>25</v>
      </c>
      <c r="E13" s="20">
        <v>800</v>
      </c>
      <c r="F13" s="17"/>
      <c r="G13" s="35" t="s">
        <v>22</v>
      </c>
      <c r="H13" s="18"/>
      <c r="I13" s="18"/>
      <c r="J13" s="18"/>
      <c r="K13" s="4"/>
      <c r="T13" s="28"/>
      <c r="U13" s="28"/>
      <c r="V13" s="28"/>
      <c r="W13" s="28"/>
      <c r="X13" s="28"/>
      <c r="Y13" s="28"/>
    </row>
    <row r="14" spans="2:25" s="6" customFormat="1" ht="12.75">
      <c r="B14" s="4"/>
      <c r="C14" s="17" t="s">
        <v>4</v>
      </c>
      <c r="D14" s="24" t="s">
        <v>9</v>
      </c>
      <c r="E14" s="20">
        <v>1000</v>
      </c>
      <c r="F14" s="17"/>
      <c r="G14" s="35"/>
      <c r="H14" s="18"/>
      <c r="I14" s="18"/>
      <c r="J14" s="18"/>
      <c r="K14" s="4"/>
      <c r="T14" s="28"/>
      <c r="U14" s="28"/>
      <c r="V14" s="28"/>
      <c r="W14" s="28"/>
      <c r="X14" s="28"/>
      <c r="Y14" s="28"/>
    </row>
    <row r="15" spans="1:25" s="14" customFormat="1" ht="25.5" customHeight="1">
      <c r="A15" s="6"/>
      <c r="B15" s="13"/>
      <c r="C15" s="17" t="s">
        <v>5</v>
      </c>
      <c r="D15" s="35" t="s">
        <v>27</v>
      </c>
      <c r="E15" s="20">
        <v>3000</v>
      </c>
      <c r="F15" s="17">
        <v>8</v>
      </c>
      <c r="G15" s="35" t="s">
        <v>27</v>
      </c>
      <c r="H15" s="18">
        <f>$E15</f>
        <v>3000</v>
      </c>
      <c r="I15" s="18">
        <f>$E15</f>
        <v>3000</v>
      </c>
      <c r="J15" s="18">
        <f>$E15</f>
        <v>3000</v>
      </c>
      <c r="K15" s="13"/>
      <c r="T15" s="28"/>
      <c r="U15" s="28"/>
      <c r="V15" s="28"/>
      <c r="W15" s="28"/>
      <c r="X15" s="28"/>
      <c r="Y15" s="28"/>
    </row>
    <row r="16" spans="1:25" s="14" customFormat="1" ht="25.5">
      <c r="A16" s="6"/>
      <c r="B16" s="13"/>
      <c r="C16" s="17" t="s">
        <v>6</v>
      </c>
      <c r="D16" s="24" t="s">
        <v>39</v>
      </c>
      <c r="E16" s="18">
        <f>SUM(E8:E15)</f>
        <v>159800</v>
      </c>
      <c r="F16" s="17">
        <v>9</v>
      </c>
      <c r="G16" s="24" t="s">
        <v>39</v>
      </c>
      <c r="H16" s="18">
        <f>SUM(H8:H15)</f>
        <v>156500</v>
      </c>
      <c r="I16" s="18">
        <f>SUM(I8:I15)</f>
        <v>156500</v>
      </c>
      <c r="J16" s="18">
        <f>SUM(J8:J15)</f>
        <v>156500</v>
      </c>
      <c r="K16" s="13"/>
      <c r="T16" s="28"/>
      <c r="U16" s="28"/>
      <c r="V16" s="28"/>
      <c r="W16" s="28"/>
      <c r="X16" s="28"/>
      <c r="Y16" s="28"/>
    </row>
    <row r="17" spans="2:25" s="7" customFormat="1" ht="12.75">
      <c r="B17" s="4"/>
      <c r="C17" s="17" t="s">
        <v>26</v>
      </c>
      <c r="D17" s="35" t="s">
        <v>28</v>
      </c>
      <c r="E17" s="21">
        <v>0.2</v>
      </c>
      <c r="F17" s="17">
        <v>10</v>
      </c>
      <c r="G17" s="35" t="s">
        <v>28</v>
      </c>
      <c r="H17" s="19">
        <f>H18/H16</f>
        <v>0.16837712460063897</v>
      </c>
      <c r="I17" s="19">
        <f>E17</f>
        <v>0.2</v>
      </c>
      <c r="J17" s="19">
        <f>J18/J16</f>
        <v>0.12727923322683712</v>
      </c>
      <c r="K17" s="4"/>
      <c r="T17" s="28"/>
      <c r="U17" s="28"/>
      <c r="V17" s="28"/>
      <c r="W17" s="28"/>
      <c r="X17" s="28"/>
      <c r="Y17" s="28"/>
    </row>
    <row r="18" spans="2:25" s="6" customFormat="1" ht="12.75">
      <c r="B18" s="4"/>
      <c r="C18" s="17" t="s">
        <v>29</v>
      </c>
      <c r="D18" s="24" t="s">
        <v>55</v>
      </c>
      <c r="E18" s="18">
        <f>E16*E17</f>
        <v>31960</v>
      </c>
      <c r="F18" s="17" t="s">
        <v>29</v>
      </c>
      <c r="G18" s="35" t="s">
        <v>55</v>
      </c>
      <c r="H18" s="18">
        <f>H21</f>
        <v>26351.02</v>
      </c>
      <c r="I18" s="18">
        <f>I16*I17</f>
        <v>31300</v>
      </c>
      <c r="J18" s="18">
        <f>J22-J16</f>
        <v>19919.20000000001</v>
      </c>
      <c r="K18" s="4"/>
      <c r="T18" s="28"/>
      <c r="U18" s="28"/>
      <c r="V18" s="28"/>
      <c r="W18" s="28"/>
      <c r="X18" s="28"/>
      <c r="Y18" s="28"/>
    </row>
    <row r="19" spans="1:25" s="14" customFormat="1" ht="12.75">
      <c r="A19" s="26">
        <v>0.15</v>
      </c>
      <c r="B19" s="13"/>
      <c r="C19" s="17" t="s">
        <v>30</v>
      </c>
      <c r="D19" s="24" t="s">
        <v>56</v>
      </c>
      <c r="E19" s="18">
        <f>E18*A19</f>
        <v>4794</v>
      </c>
      <c r="F19" s="17"/>
      <c r="G19" s="35" t="s">
        <v>22</v>
      </c>
      <c r="H19" s="18"/>
      <c r="I19" s="18"/>
      <c r="J19" s="18"/>
      <c r="K19" s="13"/>
      <c r="T19" s="28"/>
      <c r="U19" s="28"/>
      <c r="V19" s="28"/>
      <c r="W19" s="28"/>
      <c r="X19" s="28"/>
      <c r="Y19" s="28"/>
    </row>
    <row r="20" spans="1:25" s="7" customFormat="1" ht="12.75">
      <c r="A20" s="27">
        <v>0.03</v>
      </c>
      <c r="B20" s="4"/>
      <c r="C20" s="17" t="s">
        <v>31</v>
      </c>
      <c r="D20" s="24" t="s">
        <v>57</v>
      </c>
      <c r="E20" s="18">
        <f>(E18-E19)*A20</f>
        <v>814.98</v>
      </c>
      <c r="F20" s="17"/>
      <c r="G20" s="22" t="s">
        <v>22</v>
      </c>
      <c r="H20" s="18"/>
      <c r="I20" s="18"/>
      <c r="J20" s="18"/>
      <c r="K20" s="4"/>
      <c r="T20" s="28"/>
      <c r="U20" s="28"/>
      <c r="V20" s="28"/>
      <c r="W20" s="28"/>
      <c r="X20" s="28"/>
      <c r="Y20" s="28"/>
    </row>
    <row r="21" spans="1:25" s="14" customFormat="1" ht="38.25">
      <c r="A21" s="6"/>
      <c r="B21" s="13"/>
      <c r="C21" s="17" t="s">
        <v>32</v>
      </c>
      <c r="D21" s="24" t="s">
        <v>58</v>
      </c>
      <c r="E21" s="18">
        <f>E18-E19-E20</f>
        <v>26351.02</v>
      </c>
      <c r="F21" s="16">
        <v>14</v>
      </c>
      <c r="G21" s="24" t="s">
        <v>58</v>
      </c>
      <c r="H21" s="18">
        <f>E21</f>
        <v>26351.02</v>
      </c>
      <c r="I21" s="18">
        <f>I18</f>
        <v>31300</v>
      </c>
      <c r="J21" s="18">
        <f>J18</f>
        <v>19919.20000000001</v>
      </c>
      <c r="K21" s="13"/>
      <c r="T21" s="28"/>
      <c r="U21" s="28"/>
      <c r="V21" s="28"/>
      <c r="W21" s="28"/>
      <c r="X21" s="28"/>
      <c r="Y21" s="28"/>
    </row>
    <row r="22" spans="1:25" s="14" customFormat="1" ht="12.75">
      <c r="A22" s="26">
        <v>0.08</v>
      </c>
      <c r="B22" s="13"/>
      <c r="C22" s="17">
        <v>15</v>
      </c>
      <c r="D22" s="24" t="s">
        <v>59</v>
      </c>
      <c r="E22" s="18">
        <f>E16+E18</f>
        <v>191760</v>
      </c>
      <c r="F22" s="16">
        <v>15</v>
      </c>
      <c r="G22" s="22" t="s">
        <v>60</v>
      </c>
      <c r="H22" s="18">
        <f>H16+H18</f>
        <v>182851.02</v>
      </c>
      <c r="I22" s="18">
        <f>I16+I18</f>
        <v>187800</v>
      </c>
      <c r="J22" s="18">
        <f>J24-J23</f>
        <v>176419.2</v>
      </c>
      <c r="K22" s="13"/>
      <c r="T22" s="28"/>
      <c r="U22" s="28"/>
      <c r="V22" s="28"/>
      <c r="W22" s="28"/>
      <c r="X22" s="28"/>
      <c r="Y22" s="28"/>
    </row>
    <row r="23" spans="1:25" s="14" customFormat="1" ht="12.75">
      <c r="A23" s="6"/>
      <c r="B23" s="13"/>
      <c r="C23" s="17"/>
      <c r="D23" s="24"/>
      <c r="E23" s="20"/>
      <c r="F23" s="16">
        <v>16</v>
      </c>
      <c r="G23" s="22" t="s">
        <v>44</v>
      </c>
      <c r="H23" s="18">
        <f>H22*$A$22/(100%-$A$22)</f>
        <v>15900.088695652174</v>
      </c>
      <c r="I23" s="18">
        <f>I22*$A$22/(100%-$A$22)</f>
        <v>16330.434782608694</v>
      </c>
      <c r="J23" s="18">
        <f>J24*A22</f>
        <v>15340.800000000001</v>
      </c>
      <c r="K23" s="13"/>
      <c r="T23" s="28"/>
      <c r="U23" s="28"/>
      <c r="V23" s="28"/>
      <c r="W23" s="28"/>
      <c r="X23" s="28"/>
      <c r="Y23" s="28"/>
    </row>
    <row r="24" spans="1:25" s="14" customFormat="1" ht="25.5">
      <c r="A24" s="6"/>
      <c r="B24" s="13"/>
      <c r="C24" s="17">
        <v>17</v>
      </c>
      <c r="D24" s="24" t="s">
        <v>62</v>
      </c>
      <c r="E24" s="18">
        <f>E22</f>
        <v>191760</v>
      </c>
      <c r="F24" s="16">
        <v>17</v>
      </c>
      <c r="G24" s="22" t="s">
        <v>46</v>
      </c>
      <c r="H24" s="18">
        <f>H22+H23</f>
        <v>198751.10869565216</v>
      </c>
      <c r="I24" s="18">
        <f>I22+I23</f>
        <v>204130.4347826087</v>
      </c>
      <c r="J24" s="18">
        <f>E24</f>
        <v>191760</v>
      </c>
      <c r="K24" s="13"/>
      <c r="T24" s="28"/>
      <c r="U24" s="28"/>
      <c r="V24" s="28"/>
      <c r="W24" s="28"/>
      <c r="X24" s="28"/>
      <c r="Y24" s="28"/>
    </row>
    <row r="25" spans="2:11" ht="12" customHeight="1">
      <c r="B25" s="4"/>
      <c r="C25" s="8"/>
      <c r="D25" s="8"/>
      <c r="E25" s="8"/>
      <c r="F25" s="8"/>
      <c r="G25" s="8"/>
      <c r="H25" s="8"/>
      <c r="I25" s="8"/>
      <c r="J25" s="8"/>
      <c r="K25" s="8"/>
    </row>
  </sheetData>
  <sheetProtection/>
  <mergeCells count="9">
    <mergeCell ref="C3:J3"/>
    <mergeCell ref="C5:E5"/>
    <mergeCell ref="F5:J5"/>
    <mergeCell ref="C6:C7"/>
    <mergeCell ref="D6:D7"/>
    <mergeCell ref="E6:E7"/>
    <mergeCell ref="F6:F7"/>
    <mergeCell ref="G6:G7"/>
    <mergeCell ref="H6:J6"/>
  </mergeCells>
  <printOptions/>
  <pageMargins left="0.7" right="0.7" top="0.75" bottom="0.75" header="0.3" footer="0.3"/>
  <pageSetup horizontalDpi="600" verticalDpi="600" orientation="portrait" paperSize="9" scale="73" r:id="rId3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11" max="2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2010-08-31T12:54:04Z</cp:lastPrinted>
  <dcterms:created xsi:type="dcterms:W3CDTF">2003-10-18T11:05:50Z</dcterms:created>
  <dcterms:modified xsi:type="dcterms:W3CDTF">2021-03-17T10:23:07Z</dcterms:modified>
  <cp:category/>
  <cp:version/>
  <cp:contentType/>
  <cp:contentStatus/>
</cp:coreProperties>
</file>