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19320" windowHeight="6180" tabRatio="919" activeTab="0"/>
  </bookViews>
  <sheets>
    <sheet name="организации" sheetId="1" r:id="rId1"/>
    <sheet name="ИП" sheetId="2" r:id="rId2"/>
  </sheets>
  <definedNames>
    <definedName name="_xlfn.IFERROR" hidden="1">#NAME?</definedName>
    <definedName name="_xlnm.Print_Area" localSheetId="1">'ИП'!$B$2:$K$30</definedName>
    <definedName name="_xlnm.Print_Area" localSheetId="0">'организации'!$B$2:$K$30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D10" authorId="0">
      <text>
        <r>
          <rPr>
            <sz val="8"/>
            <rFont val="Tahoma"/>
            <family val="2"/>
          </rPr>
          <t>34%, для изменения, измените значение ячейки а10</t>
        </r>
      </text>
    </comment>
    <comment ref="D18" authorId="0">
      <text>
        <r>
          <rPr>
            <sz val="8"/>
            <rFont val="Tahoma"/>
            <family val="2"/>
          </rPr>
          <t>24%, для изменения, измените значение ячейки а18</t>
        </r>
      </text>
    </comment>
    <comment ref="D19" authorId="0">
      <text>
        <r>
          <rPr>
            <sz val="8"/>
            <rFont val="Tahoma"/>
            <family val="2"/>
          </rPr>
          <t>3%, для изменения, измените значение ячейки а19</t>
        </r>
      </text>
    </comment>
    <comment ref="D24" authorId="0">
      <text>
        <r>
          <rPr>
            <sz val="8"/>
            <rFont val="Tahoma"/>
            <family val="2"/>
          </rPr>
          <t>20%, для изменения, измените значение ячейки а24</t>
        </r>
      </text>
    </comment>
    <comment ref="G22" authorId="0">
      <text>
        <r>
          <rPr>
            <sz val="8"/>
            <rFont val="Tahoma"/>
            <family val="2"/>
          </rPr>
          <t>6%, для изменения, измените значение ячейки а21</t>
        </r>
      </text>
    </comment>
    <comment ref="G10" authorId="0">
      <text>
        <r>
          <rPr>
            <sz val="8"/>
            <rFont val="Tahoma"/>
            <family val="2"/>
          </rPr>
          <t>34%, для изменения, измените значение ячейки а10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</authors>
  <commentList>
    <comment ref="D10" authorId="0">
      <text>
        <r>
          <rPr>
            <sz val="8"/>
            <rFont val="Tahoma"/>
            <family val="2"/>
          </rPr>
          <t>34%, для изменения, измените значение ячейки а11</t>
        </r>
      </text>
    </comment>
    <comment ref="D18" authorId="0">
      <text>
        <r>
          <rPr>
            <sz val="8"/>
            <rFont val="Tahoma"/>
            <family val="2"/>
          </rPr>
          <t xml:space="preserve">15%, для изменения, измените значение ячейки а18
</t>
        </r>
      </text>
    </comment>
    <comment ref="D19" authorId="0">
      <text>
        <r>
          <rPr>
            <sz val="8"/>
            <rFont val="Tahoma"/>
            <family val="2"/>
          </rPr>
          <t>3%, для изменения, измените значение ячейки а19</t>
        </r>
      </text>
    </comment>
    <comment ref="G22" authorId="0">
      <text>
        <r>
          <rPr>
            <sz val="8"/>
            <rFont val="Tahoma"/>
            <family val="2"/>
          </rPr>
          <t>6%, для изменения, измените значение ячейки а21</t>
        </r>
      </text>
    </comment>
    <comment ref="G10" authorId="0">
      <text>
        <r>
          <rPr>
            <sz val="8"/>
            <rFont val="Tahoma"/>
            <family val="2"/>
          </rPr>
          <t>34%, для изменения, измените значение ячейки а11</t>
        </r>
      </text>
    </comment>
    <comment ref="D24" authorId="0">
      <text>
        <r>
          <rPr>
            <sz val="8"/>
            <rFont val="Tahoma"/>
            <family val="2"/>
          </rPr>
          <t>20%, для изменения, измените значение ячейки а24</t>
        </r>
      </text>
    </comment>
    <comment ref="G24" authorId="0">
      <text>
        <r>
          <rPr>
            <sz val="8"/>
            <rFont val="Tahoma"/>
            <family val="2"/>
          </rPr>
          <t>20%, для изменения, измените значение ячейки а24</t>
        </r>
      </text>
    </comment>
  </commentList>
</comments>
</file>

<file path=xl/sharedStrings.xml><?xml version="1.0" encoding="utf-8"?>
<sst xmlns="http://schemas.openxmlformats.org/spreadsheetml/2006/main" count="180" uniqueCount="72">
  <si>
    <t>3</t>
  </si>
  <si>
    <t>4</t>
  </si>
  <si>
    <t>5</t>
  </si>
  <si>
    <t>6</t>
  </si>
  <si>
    <t>7</t>
  </si>
  <si>
    <t>8</t>
  </si>
  <si>
    <t>9</t>
  </si>
  <si>
    <t>1</t>
  </si>
  <si>
    <t>№ п/п</t>
  </si>
  <si>
    <t>Налог на недвижимость</t>
  </si>
  <si>
    <t>Налог на прибыль</t>
  </si>
  <si>
    <t>Синий цвет цифр обозначает, что заполнение данных ячеек происходит автоматически.</t>
  </si>
  <si>
    <t>При общем порядке налогообложения</t>
  </si>
  <si>
    <t xml:space="preserve">наименование показателя </t>
  </si>
  <si>
    <t>сумма, руб.</t>
  </si>
  <si>
    <t>наименование показателя</t>
  </si>
  <si>
    <t>При УСН, когда сохраняются неизменными (по сравнению с общим порядком налогообложения): прибыль, остающаяся в распоряжении организации после уплаты налогов (вариант I); рентабельность (вариант II); отпускная цена (вариант III)</t>
  </si>
  <si>
    <t>вариант III</t>
  </si>
  <si>
    <t>вариант II</t>
  </si>
  <si>
    <t>вариант I</t>
  </si>
  <si>
    <t>сумма, руб</t>
  </si>
  <si>
    <t>Стоимость сырья, материалов, полуфабрикатов без НДС</t>
  </si>
  <si>
    <t xml:space="preserve"> </t>
  </si>
  <si>
    <t>Расходы на оплату труда</t>
  </si>
  <si>
    <t>Экологический налог</t>
  </si>
  <si>
    <t>Земельный налог</t>
  </si>
  <si>
    <t>10</t>
  </si>
  <si>
    <t>Прочие расходы</t>
  </si>
  <si>
    <t>Рентабельность</t>
  </si>
  <si>
    <t>11</t>
  </si>
  <si>
    <t>12</t>
  </si>
  <si>
    <t>13</t>
  </si>
  <si>
    <t>14</t>
  </si>
  <si>
    <t>18</t>
  </si>
  <si>
    <t>19</t>
  </si>
  <si>
    <t>Прибыль</t>
  </si>
  <si>
    <t>Отчисления в ФСЗН МТиСЗ РБ</t>
  </si>
  <si>
    <t>Полная себестоимость единицы продукции</t>
  </si>
  <si>
    <t>Cбор на развитие территорий</t>
  </si>
  <si>
    <t>Прибыль, остающаяся в распоряжении организации</t>
  </si>
  <si>
    <t xml:space="preserve">Цена без оборотных налогов </t>
  </si>
  <si>
    <t xml:space="preserve">Цена без уплаты налога при УСН </t>
  </si>
  <si>
    <t>Налог при УСН</t>
  </si>
  <si>
    <t>Отпускная цена без НДС</t>
  </si>
  <si>
    <t xml:space="preserve"> Отпускная цена с уплатой налога при УСН</t>
  </si>
  <si>
    <t>НДС, принимаемый к вычету (уплаченный при приобретении ТМЦ)</t>
  </si>
  <si>
    <t>НДС, подлежащий уплате в бюджет</t>
  </si>
  <si>
    <t>Отпускная цена с учетом НДС</t>
  </si>
  <si>
    <t>При УСН, когда сохраняется неизменным (по сравнению с общим порядком налогообложения): доход, остающийся в распоряжении индивидуального предпринимателя после уплаты налога при УСН (вариант I); рентабельность (вариант II); отпускная цена (вариант III)</t>
  </si>
  <si>
    <t>Доход</t>
  </si>
  <si>
    <t>Подоходный налог</t>
  </si>
  <si>
    <t>Сбор на развитие территорий</t>
  </si>
  <si>
    <t>Доход, остающийся в распоряжении индивидуального предпринимателя</t>
  </si>
  <si>
    <t>Цена без оборотных налогов</t>
  </si>
  <si>
    <t>Цена без уплаты налога при УСН</t>
  </si>
  <si>
    <t>2</t>
  </si>
  <si>
    <t>16</t>
  </si>
  <si>
    <t>17</t>
  </si>
  <si>
    <t>17.1</t>
  </si>
  <si>
    <t>17.2</t>
  </si>
  <si>
    <t>20</t>
  </si>
  <si>
    <t>НДС, начисляемый при реализации, в т.ч.:</t>
  </si>
  <si>
    <t>Сумма налога при УСН и НДС</t>
  </si>
  <si>
    <t>Сумма налогов, вместо которых при упрощенной системе уплачиваются налог при УСН и НДС</t>
  </si>
  <si>
    <t>Доля налогов, просуммированных в стр.19, в выручке</t>
  </si>
  <si>
    <t>Расходы на оплату труда привлеченных работников</t>
  </si>
  <si>
    <t>Отпускная цена без НДС (стр.14)</t>
  </si>
  <si>
    <t>15</t>
  </si>
  <si>
    <t>Отпускная цена без НДС (стр.14 + стр.15)</t>
  </si>
  <si>
    <t>Сумма налогов, вместо которых при упрощенной системе уплачиваются налог при УСН и НДС (сумма строк 4, 5, 6, 11, 12, 17.2)</t>
  </si>
  <si>
    <t>Оценка целесообразности перехода на УСН для индивидуальных предпринимателей - плательщиков НДС, производящих продукцию</t>
  </si>
  <si>
    <t>Оценка целесообразности перехода на УСН для организаций -                                                     плательщиков НДС, производящих продукцию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</si>
</sst>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0.0%"/>
    <numFmt numFmtId="190" formatCode="#,##0.00000"/>
    <numFmt numFmtId="191" formatCode="[$-FC19]d\ mmmm\ yyyy\ &quot;г.&quot;"/>
    <numFmt numFmtId="192" formatCode="000000"/>
    <numFmt numFmtId="193" formatCode="#,##0.00&quot;р.&quot;"/>
  </numFmts>
  <fonts count="4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color indexed="30"/>
      <name val="Tahoma"/>
      <family val="2"/>
    </font>
    <font>
      <sz val="8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2" borderId="0" xfId="0" applyFont="1" applyFill="1" applyBorder="1" applyAlignment="1" applyProtection="1">
      <alignment/>
      <protection hidden="1"/>
    </xf>
    <xf numFmtId="0" fontId="1" fillId="32" borderId="0" xfId="0" applyFont="1" applyFill="1" applyAlignment="1" applyProtection="1">
      <alignment horizontal="left"/>
      <protection hidden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 indent="1"/>
    </xf>
    <xf numFmtId="9" fontId="1" fillId="32" borderId="0" xfId="0" applyNumberFormat="1" applyFont="1" applyFill="1" applyBorder="1" applyAlignment="1" applyProtection="1">
      <alignment vertical="center"/>
      <protection hidden="1"/>
    </xf>
    <xf numFmtId="9" fontId="1" fillId="32" borderId="0" xfId="0" applyNumberFormat="1" applyFont="1" applyFill="1" applyBorder="1" applyAlignment="1" applyProtection="1">
      <alignment vertical="center"/>
      <protection/>
    </xf>
    <xf numFmtId="182" fontId="1" fillId="32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6" fillId="34" borderId="11" xfId="0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inden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 applyProtection="1">
      <alignment horizontal="center" vertical="center" wrapText="1"/>
      <protection hidden="1"/>
    </xf>
    <xf numFmtId="0" fontId="6" fillId="34" borderId="11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0"/>
  <sheetViews>
    <sheetView showGridLines="0" tabSelected="1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5" customWidth="1"/>
    <col min="4" max="4" width="33.875" style="5" bestFit="1" customWidth="1"/>
    <col min="5" max="5" width="10.625" style="15" bestFit="1" customWidth="1"/>
    <col min="6" max="6" width="5.125" style="15" customWidth="1"/>
    <col min="7" max="7" width="29.875" style="15" bestFit="1" customWidth="1"/>
    <col min="8" max="8" width="10.625" style="1" customWidth="1"/>
    <col min="9" max="9" width="9.625" style="1" bestFit="1" customWidth="1"/>
    <col min="10" max="10" width="10.125" style="1" bestFit="1" customWidth="1"/>
    <col min="11" max="11" width="3.00390625" style="1" customWidth="1"/>
    <col min="12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>
      <c r="B1" s="30" t="s">
        <v>11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43" ht="10.5">
      <c r="B2" s="8"/>
      <c r="C2" s="2"/>
      <c r="D2" s="2"/>
      <c r="E2" s="28"/>
      <c r="F2" s="28"/>
      <c r="G2" s="28"/>
      <c r="H2" s="29"/>
      <c r="I2" s="29"/>
      <c r="J2" s="29"/>
      <c r="K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45.75" customHeight="1">
      <c r="B3" s="10"/>
      <c r="C3" s="39" t="s">
        <v>71</v>
      </c>
      <c r="D3" s="39"/>
      <c r="E3" s="39"/>
      <c r="F3" s="39"/>
      <c r="G3" s="39"/>
      <c r="H3" s="39"/>
      <c r="I3" s="39"/>
      <c r="J3" s="39"/>
      <c r="K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2.75" customHeight="1">
      <c r="B4" s="10"/>
      <c r="C4" s="11"/>
      <c r="D4" s="11"/>
      <c r="E4" s="11"/>
      <c r="F4" s="11"/>
      <c r="G4" s="11"/>
      <c r="H4" s="11"/>
      <c r="I4" s="11"/>
      <c r="J4" s="11"/>
      <c r="K4" s="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54" customHeight="1">
      <c r="B5" s="12"/>
      <c r="C5" s="35" t="s">
        <v>12</v>
      </c>
      <c r="D5" s="35"/>
      <c r="E5" s="35"/>
      <c r="F5" s="36" t="s">
        <v>16</v>
      </c>
      <c r="G5" s="36"/>
      <c r="H5" s="36"/>
      <c r="I5" s="36"/>
      <c r="J5" s="36"/>
      <c r="K5" s="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3.5" customHeight="1">
      <c r="B6" s="12"/>
      <c r="C6" s="37" t="s">
        <v>8</v>
      </c>
      <c r="D6" s="37" t="s">
        <v>13</v>
      </c>
      <c r="E6" s="42" t="s">
        <v>14</v>
      </c>
      <c r="F6" s="37" t="s">
        <v>8</v>
      </c>
      <c r="G6" s="42" t="s">
        <v>15</v>
      </c>
      <c r="H6" s="40" t="s">
        <v>20</v>
      </c>
      <c r="I6" s="40"/>
      <c r="J6" s="41"/>
      <c r="K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4.25">
      <c r="B7" s="12"/>
      <c r="C7" s="38"/>
      <c r="D7" s="38"/>
      <c r="E7" s="43"/>
      <c r="F7" s="38"/>
      <c r="G7" s="43"/>
      <c r="H7" s="31" t="s">
        <v>19</v>
      </c>
      <c r="I7" s="31" t="s">
        <v>18</v>
      </c>
      <c r="J7" s="31" t="s">
        <v>17</v>
      </c>
      <c r="K7" s="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25" s="7" customFormat="1" ht="25.5" customHeight="1">
      <c r="B8" s="4"/>
      <c r="C8" s="17" t="s">
        <v>7</v>
      </c>
      <c r="D8" s="23" t="s">
        <v>21</v>
      </c>
      <c r="E8" s="20">
        <v>100000</v>
      </c>
      <c r="F8" s="17" t="s">
        <v>7</v>
      </c>
      <c r="G8" s="22" t="s">
        <v>21</v>
      </c>
      <c r="H8" s="18">
        <f>$E$8</f>
        <v>100000</v>
      </c>
      <c r="I8" s="18">
        <f>$E$8</f>
        <v>100000</v>
      </c>
      <c r="J8" s="18">
        <f>$E$8</f>
        <v>100000</v>
      </c>
      <c r="K8" s="4"/>
      <c r="T8" s="27"/>
      <c r="U8" s="27"/>
      <c r="V8" s="27"/>
      <c r="W8" s="27"/>
      <c r="X8" s="27"/>
      <c r="Y8" s="27"/>
    </row>
    <row r="9" spans="2:25" s="6" customFormat="1" ht="12.75">
      <c r="B9" s="4"/>
      <c r="C9" s="17" t="s">
        <v>55</v>
      </c>
      <c r="D9" s="23" t="s">
        <v>23</v>
      </c>
      <c r="E9" s="20">
        <v>25000</v>
      </c>
      <c r="F9" s="17" t="s">
        <v>55</v>
      </c>
      <c r="G9" s="32" t="s">
        <v>23</v>
      </c>
      <c r="H9" s="18">
        <f>$E$9</f>
        <v>25000</v>
      </c>
      <c r="I9" s="18">
        <f>$E$9</f>
        <v>25000</v>
      </c>
      <c r="J9" s="18">
        <f>$E$9</f>
        <v>25000</v>
      </c>
      <c r="K9" s="4"/>
      <c r="T9" s="27"/>
      <c r="U9" s="27"/>
      <c r="V9" s="27"/>
      <c r="W9" s="27"/>
      <c r="X9" s="27"/>
      <c r="Y9" s="27"/>
    </row>
    <row r="10" spans="1:25" s="14" customFormat="1" ht="12.75">
      <c r="A10" s="25">
        <v>0.34</v>
      </c>
      <c r="B10" s="13"/>
      <c r="C10" s="17" t="s">
        <v>0</v>
      </c>
      <c r="D10" s="23" t="s">
        <v>36</v>
      </c>
      <c r="E10" s="18">
        <f>E9*$A$10</f>
        <v>8500</v>
      </c>
      <c r="F10" s="17" t="s">
        <v>0</v>
      </c>
      <c r="G10" s="23" t="s">
        <v>36</v>
      </c>
      <c r="H10" s="18">
        <f>H9*$A$10</f>
        <v>8500</v>
      </c>
      <c r="I10" s="18">
        <f>I9*$A$10</f>
        <v>8500</v>
      </c>
      <c r="J10" s="18">
        <f>J9*$A$10</f>
        <v>8500</v>
      </c>
      <c r="K10" s="13"/>
      <c r="T10" s="27"/>
      <c r="U10" s="27"/>
      <c r="V10" s="27"/>
      <c r="W10" s="27"/>
      <c r="X10" s="27"/>
      <c r="Y10" s="27"/>
    </row>
    <row r="11" spans="2:25" s="7" customFormat="1" ht="12.75">
      <c r="B11" s="4"/>
      <c r="C11" s="17" t="s">
        <v>1</v>
      </c>
      <c r="D11" s="23" t="s">
        <v>24</v>
      </c>
      <c r="E11" s="20">
        <v>2800</v>
      </c>
      <c r="F11" s="24"/>
      <c r="G11" s="32" t="s">
        <v>22</v>
      </c>
      <c r="H11" s="18"/>
      <c r="I11" s="18"/>
      <c r="J11" s="18"/>
      <c r="K11" s="4"/>
      <c r="T11" s="27"/>
      <c r="U11" s="27"/>
      <c r="V11" s="27"/>
      <c r="W11" s="27"/>
      <c r="X11" s="27"/>
      <c r="Y11" s="27"/>
    </row>
    <row r="12" spans="2:25" s="6" customFormat="1" ht="12.75">
      <c r="B12" s="4"/>
      <c r="C12" s="17" t="s">
        <v>2</v>
      </c>
      <c r="D12" s="23" t="s">
        <v>25</v>
      </c>
      <c r="E12" s="20">
        <v>2000</v>
      </c>
      <c r="F12" s="17"/>
      <c r="G12" s="32" t="s">
        <v>22</v>
      </c>
      <c r="H12" s="18"/>
      <c r="I12" s="18"/>
      <c r="J12" s="18"/>
      <c r="K12" s="4"/>
      <c r="T12" s="27"/>
      <c r="U12" s="27"/>
      <c r="V12" s="27"/>
      <c r="W12" s="27"/>
      <c r="X12" s="27"/>
      <c r="Y12" s="27"/>
    </row>
    <row r="13" spans="2:25" s="6" customFormat="1" ht="12.75">
      <c r="B13" s="4"/>
      <c r="C13" s="17" t="s">
        <v>3</v>
      </c>
      <c r="D13" s="23" t="s">
        <v>27</v>
      </c>
      <c r="E13" s="20">
        <v>10000</v>
      </c>
      <c r="F13" s="17" t="s">
        <v>3</v>
      </c>
      <c r="G13" s="32" t="s">
        <v>27</v>
      </c>
      <c r="H13" s="18">
        <f>$E13</f>
        <v>10000</v>
      </c>
      <c r="I13" s="18">
        <f>$E13</f>
        <v>10000</v>
      </c>
      <c r="J13" s="18">
        <f>$E13</f>
        <v>10000</v>
      </c>
      <c r="K13" s="4"/>
      <c r="T13" s="27"/>
      <c r="U13" s="27"/>
      <c r="V13" s="27"/>
      <c r="W13" s="27"/>
      <c r="X13" s="27"/>
      <c r="Y13" s="27"/>
    </row>
    <row r="14" spans="1:25" s="14" customFormat="1" ht="25.5" customHeight="1">
      <c r="A14" s="6"/>
      <c r="B14" s="13"/>
      <c r="C14" s="17" t="s">
        <v>4</v>
      </c>
      <c r="D14" s="23" t="s">
        <v>37</v>
      </c>
      <c r="E14" s="18">
        <f>SUM(E8:E13)</f>
        <v>148300</v>
      </c>
      <c r="F14" s="17" t="s">
        <v>4</v>
      </c>
      <c r="G14" s="23" t="s">
        <v>37</v>
      </c>
      <c r="H14" s="18">
        <f>SUM(H8:H13)</f>
        <v>143500</v>
      </c>
      <c r="I14" s="18">
        <f>SUM(I8:I13)</f>
        <v>143500</v>
      </c>
      <c r="J14" s="18">
        <f>SUM(J8:J13)</f>
        <v>143500</v>
      </c>
      <c r="K14" s="13"/>
      <c r="T14" s="27"/>
      <c r="U14" s="27"/>
      <c r="V14" s="27"/>
      <c r="W14" s="27"/>
      <c r="X14" s="27"/>
      <c r="Y14" s="27"/>
    </row>
    <row r="15" spans="1:25" s="14" customFormat="1" ht="12.75">
      <c r="A15" s="6"/>
      <c r="B15" s="13"/>
      <c r="C15" s="17" t="s">
        <v>5</v>
      </c>
      <c r="D15" s="23" t="s">
        <v>28</v>
      </c>
      <c r="E15" s="21">
        <v>0.2</v>
      </c>
      <c r="F15" s="17" t="s">
        <v>5</v>
      </c>
      <c r="G15" s="32" t="s">
        <v>28</v>
      </c>
      <c r="H15" s="19">
        <f>H16/H14</f>
        <v>0.14466586759581881</v>
      </c>
      <c r="I15" s="19">
        <f>E15</f>
        <v>0.2</v>
      </c>
      <c r="J15" s="19">
        <f>J16/J14</f>
        <v>0.16573101045296162</v>
      </c>
      <c r="K15" s="13"/>
      <c r="T15" s="27"/>
      <c r="U15" s="27"/>
      <c r="V15" s="27"/>
      <c r="W15" s="27"/>
      <c r="X15" s="27"/>
      <c r="Y15" s="27"/>
    </row>
    <row r="16" spans="2:25" s="7" customFormat="1" ht="12.75">
      <c r="B16" s="4"/>
      <c r="C16" s="17" t="s">
        <v>6</v>
      </c>
      <c r="D16" s="32" t="s">
        <v>35</v>
      </c>
      <c r="E16" s="18">
        <f>E14*E15</f>
        <v>29660</v>
      </c>
      <c r="F16" s="17" t="s">
        <v>6</v>
      </c>
      <c r="G16" s="32" t="s">
        <v>35</v>
      </c>
      <c r="H16" s="18">
        <f>H20</f>
        <v>20759.552</v>
      </c>
      <c r="I16" s="18">
        <f>I14*I15</f>
        <v>28700</v>
      </c>
      <c r="J16" s="18">
        <f>J21-J14</f>
        <v>23782.399999999994</v>
      </c>
      <c r="K16" s="4"/>
      <c r="T16" s="27"/>
      <c r="U16" s="27"/>
      <c r="V16" s="27"/>
      <c r="W16" s="27"/>
      <c r="X16" s="27"/>
      <c r="Y16" s="27"/>
    </row>
    <row r="17" spans="2:25" s="6" customFormat="1" ht="12.75">
      <c r="B17" s="4"/>
      <c r="C17" s="17" t="s">
        <v>26</v>
      </c>
      <c r="D17" s="23" t="s">
        <v>9</v>
      </c>
      <c r="E17" s="20">
        <v>1500</v>
      </c>
      <c r="F17" s="17"/>
      <c r="G17" s="32"/>
      <c r="H17" s="18"/>
      <c r="I17" s="18"/>
      <c r="J17" s="18"/>
      <c r="K17" s="4"/>
      <c r="T17" s="27"/>
      <c r="U17" s="27"/>
      <c r="V17" s="27"/>
      <c r="W17" s="27"/>
      <c r="X17" s="27"/>
      <c r="Y17" s="27"/>
    </row>
    <row r="18" spans="1:25" s="14" customFormat="1" ht="12.75">
      <c r="A18" s="25">
        <v>0.24</v>
      </c>
      <c r="B18" s="13"/>
      <c r="C18" s="17" t="s">
        <v>29</v>
      </c>
      <c r="D18" s="23" t="s">
        <v>10</v>
      </c>
      <c r="E18" s="18">
        <f>(E16-E17)*24%</f>
        <v>6758.4</v>
      </c>
      <c r="F18" s="17"/>
      <c r="G18" s="32" t="s">
        <v>22</v>
      </c>
      <c r="H18" s="18"/>
      <c r="I18" s="18"/>
      <c r="J18" s="18"/>
      <c r="K18" s="13"/>
      <c r="T18" s="27"/>
      <c r="U18" s="27"/>
      <c r="V18" s="27"/>
      <c r="W18" s="27"/>
      <c r="X18" s="27"/>
      <c r="Y18" s="27"/>
    </row>
    <row r="19" spans="1:25" s="7" customFormat="1" ht="12.75">
      <c r="A19" s="26">
        <v>0.03</v>
      </c>
      <c r="B19" s="4"/>
      <c r="C19" s="17" t="s">
        <v>30</v>
      </c>
      <c r="D19" s="23" t="s">
        <v>38</v>
      </c>
      <c r="E19" s="18">
        <f>(E16-E17-E18)*A19</f>
        <v>642.0479999999999</v>
      </c>
      <c r="F19" s="17"/>
      <c r="G19" s="22" t="s">
        <v>22</v>
      </c>
      <c r="H19" s="18"/>
      <c r="I19" s="18"/>
      <c r="J19" s="18"/>
      <c r="K19" s="4"/>
      <c r="T19" s="27"/>
      <c r="U19" s="27"/>
      <c r="V19" s="27"/>
      <c r="W19" s="27"/>
      <c r="X19" s="27"/>
      <c r="Y19" s="27"/>
    </row>
    <row r="20" spans="1:25" s="14" customFormat="1" ht="25.5">
      <c r="A20" s="6"/>
      <c r="B20" s="13"/>
      <c r="C20" s="17" t="s">
        <v>31</v>
      </c>
      <c r="D20" s="23" t="s">
        <v>39</v>
      </c>
      <c r="E20" s="18">
        <f>E16-E17-E18-E19</f>
        <v>20759.552</v>
      </c>
      <c r="F20" s="16">
        <v>13</v>
      </c>
      <c r="G20" s="23" t="s">
        <v>39</v>
      </c>
      <c r="H20" s="18">
        <f>E20</f>
        <v>20759.552</v>
      </c>
      <c r="I20" s="18">
        <f>I16</f>
        <v>28700</v>
      </c>
      <c r="J20" s="18">
        <f>J16</f>
        <v>23782.399999999994</v>
      </c>
      <c r="K20" s="13"/>
      <c r="T20" s="27"/>
      <c r="U20" s="27"/>
      <c r="V20" s="27"/>
      <c r="W20" s="27"/>
      <c r="X20" s="27"/>
      <c r="Y20" s="27"/>
    </row>
    <row r="21" spans="1:25" s="14" customFormat="1" ht="12.75">
      <c r="A21" s="25">
        <v>0.06</v>
      </c>
      <c r="B21" s="13"/>
      <c r="C21" s="17" t="s">
        <v>32</v>
      </c>
      <c r="D21" s="23" t="s">
        <v>40</v>
      </c>
      <c r="E21" s="18">
        <f>E14+E16</f>
        <v>177960</v>
      </c>
      <c r="F21" s="16">
        <v>14</v>
      </c>
      <c r="G21" s="22" t="s">
        <v>41</v>
      </c>
      <c r="H21" s="18">
        <f>H14+H16</f>
        <v>164259.552</v>
      </c>
      <c r="I21" s="18">
        <f>I14+I16</f>
        <v>172200</v>
      </c>
      <c r="J21" s="18">
        <f>J23-J22</f>
        <v>167282.4</v>
      </c>
      <c r="K21" s="13"/>
      <c r="T21" s="27"/>
      <c r="U21" s="27"/>
      <c r="V21" s="27"/>
      <c r="W21" s="27"/>
      <c r="X21" s="27"/>
      <c r="Y21" s="27"/>
    </row>
    <row r="22" spans="1:25" s="14" customFormat="1" ht="12.75">
      <c r="A22" s="6"/>
      <c r="B22" s="13"/>
      <c r="C22" s="17"/>
      <c r="D22" s="23"/>
      <c r="E22" s="20"/>
      <c r="F22" s="16">
        <v>15</v>
      </c>
      <c r="G22" s="22" t="s">
        <v>42</v>
      </c>
      <c r="H22" s="18">
        <f>H21*$A$21/(100%-$A$21)</f>
        <v>10484.652255319148</v>
      </c>
      <c r="I22" s="18">
        <f>I21*$A$21/(100%-$A$21)</f>
        <v>10991.489361702128</v>
      </c>
      <c r="J22" s="18">
        <f>J23*$A$21</f>
        <v>10677.6</v>
      </c>
      <c r="K22" s="13"/>
      <c r="T22" s="27"/>
      <c r="U22" s="27"/>
      <c r="V22" s="27"/>
      <c r="W22" s="27"/>
      <c r="X22" s="27"/>
      <c r="Y22" s="27"/>
    </row>
    <row r="23" spans="1:25" s="14" customFormat="1" ht="25.5">
      <c r="A23" s="6"/>
      <c r="B23" s="13"/>
      <c r="C23" s="17" t="s">
        <v>56</v>
      </c>
      <c r="D23" s="23" t="s">
        <v>43</v>
      </c>
      <c r="E23" s="18">
        <f>E21</f>
        <v>177960</v>
      </c>
      <c r="F23" s="16">
        <v>16</v>
      </c>
      <c r="G23" s="22" t="s">
        <v>44</v>
      </c>
      <c r="H23" s="18">
        <f>H21+H22</f>
        <v>174744.20425531914</v>
      </c>
      <c r="I23" s="18">
        <f>I21+I22</f>
        <v>183191.48936170212</v>
      </c>
      <c r="J23" s="18">
        <f>J27-J24</f>
        <v>177960</v>
      </c>
      <c r="K23" s="13"/>
      <c r="T23" s="27"/>
      <c r="U23" s="27"/>
      <c r="V23" s="27"/>
      <c r="W23" s="27"/>
      <c r="X23" s="27"/>
      <c r="Y23" s="27"/>
    </row>
    <row r="24" spans="1:25" s="7" customFormat="1" ht="25.5">
      <c r="A24" s="26">
        <v>0.2</v>
      </c>
      <c r="B24" s="4"/>
      <c r="C24" s="17" t="s">
        <v>57</v>
      </c>
      <c r="D24" s="23" t="s">
        <v>61</v>
      </c>
      <c r="E24" s="18">
        <f>E23*$A$24</f>
        <v>35592</v>
      </c>
      <c r="F24" s="16">
        <v>17</v>
      </c>
      <c r="G24" s="22" t="s">
        <v>61</v>
      </c>
      <c r="H24" s="18">
        <f>H23*$A$24</f>
        <v>34948.84085106383</v>
      </c>
      <c r="I24" s="18">
        <f>I23*$A$24</f>
        <v>36638.29787234042</v>
      </c>
      <c r="J24" s="18">
        <f>J27*$A$24/(100%+$A$24)</f>
        <v>35592</v>
      </c>
      <c r="K24" s="4"/>
      <c r="T24" s="27"/>
      <c r="U24" s="27"/>
      <c r="V24" s="27"/>
      <c r="W24" s="27"/>
      <c r="X24" s="27"/>
      <c r="Y24" s="27"/>
    </row>
    <row r="25" spans="2:25" s="7" customFormat="1" ht="38.25">
      <c r="B25" s="4"/>
      <c r="C25" s="17" t="s">
        <v>58</v>
      </c>
      <c r="D25" s="33" t="s">
        <v>45</v>
      </c>
      <c r="E25" s="18">
        <f>E8*$A$24</f>
        <v>20000</v>
      </c>
      <c r="F25" s="17" t="s">
        <v>58</v>
      </c>
      <c r="G25" s="33" t="s">
        <v>45</v>
      </c>
      <c r="H25" s="18">
        <f>H8*$A$24</f>
        <v>20000</v>
      </c>
      <c r="I25" s="18">
        <f>I8*$A$24</f>
        <v>20000</v>
      </c>
      <c r="J25" s="18">
        <f>J8*$A$24</f>
        <v>20000</v>
      </c>
      <c r="K25" s="4"/>
      <c r="T25" s="27"/>
      <c r="U25" s="27"/>
      <c r="V25" s="27"/>
      <c r="W25" s="27"/>
      <c r="X25" s="27"/>
      <c r="Y25" s="27"/>
    </row>
    <row r="26" spans="2:25" s="6" customFormat="1" ht="25.5">
      <c r="B26" s="4"/>
      <c r="C26" s="17" t="s">
        <v>59</v>
      </c>
      <c r="D26" s="33" t="s">
        <v>46</v>
      </c>
      <c r="E26" s="18">
        <f>E24-E25</f>
        <v>15592</v>
      </c>
      <c r="F26" s="17" t="s">
        <v>59</v>
      </c>
      <c r="G26" s="33" t="s">
        <v>46</v>
      </c>
      <c r="H26" s="18">
        <f>H24-H25</f>
        <v>14948.840851063833</v>
      </c>
      <c r="I26" s="18">
        <f>I24-I25</f>
        <v>16638.297872340423</v>
      </c>
      <c r="J26" s="18">
        <f>J24-J25</f>
        <v>15592</v>
      </c>
      <c r="K26" s="4"/>
      <c r="T26" s="27"/>
      <c r="U26" s="27"/>
      <c r="V26" s="27"/>
      <c r="W26" s="27"/>
      <c r="X26" s="27"/>
      <c r="Y26" s="27"/>
    </row>
    <row r="27" spans="2:11" ht="12.75">
      <c r="B27" s="4"/>
      <c r="C27" s="17" t="s">
        <v>33</v>
      </c>
      <c r="D27" s="23" t="s">
        <v>47</v>
      </c>
      <c r="E27" s="18">
        <f>E23+E24</f>
        <v>213552</v>
      </c>
      <c r="F27" s="17" t="s">
        <v>33</v>
      </c>
      <c r="G27" s="23" t="s">
        <v>47</v>
      </c>
      <c r="H27" s="18">
        <f>H23+H24</f>
        <v>209693.04510638298</v>
      </c>
      <c r="I27" s="18">
        <f>I23+I24</f>
        <v>219829.78723404254</v>
      </c>
      <c r="J27" s="18">
        <f>E27</f>
        <v>213552</v>
      </c>
      <c r="K27" s="4"/>
    </row>
    <row r="28" spans="2:11" ht="38.25">
      <c r="B28" s="4"/>
      <c r="C28" s="17" t="s">
        <v>34</v>
      </c>
      <c r="D28" s="23" t="s">
        <v>63</v>
      </c>
      <c r="E28" s="18">
        <f>E11+E12+E17+E18+E19+E26</f>
        <v>29292.448</v>
      </c>
      <c r="F28" s="17">
        <v>19</v>
      </c>
      <c r="G28" s="22" t="s">
        <v>62</v>
      </c>
      <c r="H28" s="18">
        <f>H22+H26</f>
        <v>25433.49310638298</v>
      </c>
      <c r="I28" s="18">
        <f>I22+I26</f>
        <v>27629.787234042553</v>
      </c>
      <c r="J28" s="18">
        <f>J22+J26</f>
        <v>26269.6</v>
      </c>
      <c r="K28" s="4"/>
    </row>
    <row r="29" spans="2:11" ht="38.25">
      <c r="B29" s="4"/>
      <c r="C29" s="17" t="s">
        <v>60</v>
      </c>
      <c r="D29" s="23" t="s">
        <v>64</v>
      </c>
      <c r="E29" s="19">
        <f>E28/E27</f>
        <v>0.13716775305312054</v>
      </c>
      <c r="F29" s="17" t="s">
        <v>60</v>
      </c>
      <c r="G29" s="22" t="s">
        <v>64</v>
      </c>
      <c r="H29" s="19">
        <f>H28/H27</f>
        <v>0.12128915908240961</v>
      </c>
      <c r="I29" s="19">
        <f>I28/I27</f>
        <v>0.125687185443283</v>
      </c>
      <c r="J29" s="19">
        <f>J28/J27</f>
        <v>0.12301266202142803</v>
      </c>
      <c r="K29" s="4"/>
    </row>
    <row r="30" spans="2:11" ht="12" customHeight="1">
      <c r="B30" s="4"/>
      <c r="C30" s="8"/>
      <c r="D30" s="8"/>
      <c r="E30" s="8"/>
      <c r="F30" s="8"/>
      <c r="G30" s="8"/>
      <c r="H30" s="8"/>
      <c r="I30" s="8"/>
      <c r="J30" s="8"/>
      <c r="K30" s="8"/>
    </row>
  </sheetData>
  <sheetProtection/>
  <mergeCells count="9">
    <mergeCell ref="C5:E5"/>
    <mergeCell ref="F5:J5"/>
    <mergeCell ref="F6:F7"/>
    <mergeCell ref="C3:J3"/>
    <mergeCell ref="H6:J6"/>
    <mergeCell ref="G6:G7"/>
    <mergeCell ref="E6:E7"/>
    <mergeCell ref="D6:D7"/>
    <mergeCell ref="C6:C7"/>
  </mergeCells>
  <printOptions/>
  <pageMargins left="0.7" right="0.7" top="0.75" bottom="0.75" header="0.3" footer="0.3"/>
  <pageSetup horizontalDpi="600" verticalDpi="600" orientation="portrait" paperSize="9" scale="71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in="1" max="2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Q30"/>
  <sheetViews>
    <sheetView zoomScalePageLayoutView="0" workbookViewId="0" topLeftCell="A1">
      <selection activeCell="C4" sqref="C4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5" customWidth="1"/>
    <col min="4" max="4" width="33.00390625" style="5" bestFit="1" customWidth="1"/>
    <col min="5" max="5" width="12.25390625" style="15" bestFit="1" customWidth="1"/>
    <col min="6" max="6" width="5.125" style="15" customWidth="1"/>
    <col min="7" max="7" width="29.75390625" style="15" bestFit="1" customWidth="1"/>
    <col min="8" max="8" width="11.00390625" style="1" customWidth="1"/>
    <col min="9" max="9" width="14.375" style="1" bestFit="1" customWidth="1"/>
    <col min="10" max="10" width="10.125" style="1" bestFit="1" customWidth="1"/>
    <col min="11" max="11" width="3.00390625" style="1" customWidth="1"/>
    <col min="12" max="19" width="2.75390625" style="1" customWidth="1"/>
    <col min="20" max="24" width="3.25390625" style="1" bestFit="1" customWidth="1"/>
    <col min="25" max="25" width="4.75390625" style="1" bestFit="1" customWidth="1"/>
    <col min="26" max="16384" width="2.75390625" style="1" customWidth="1"/>
  </cols>
  <sheetData>
    <row r="1" spans="2:18" ht="15" customHeight="1">
      <c r="B1" s="30" t="s">
        <v>11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2:43" ht="11.2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ht="45.75" customHeight="1">
      <c r="B3" s="10"/>
      <c r="C3" s="39" t="s">
        <v>70</v>
      </c>
      <c r="D3" s="39"/>
      <c r="E3" s="39"/>
      <c r="F3" s="39"/>
      <c r="G3" s="39"/>
      <c r="H3" s="39"/>
      <c r="I3" s="39"/>
      <c r="J3" s="39"/>
      <c r="K3" s="9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2:43" ht="12.75" customHeight="1">
      <c r="B4" s="10"/>
      <c r="C4" s="11"/>
      <c r="D4" s="11"/>
      <c r="E4" s="11"/>
      <c r="F4" s="11"/>
      <c r="G4" s="11"/>
      <c r="H4" s="11"/>
      <c r="I4" s="11"/>
      <c r="J4" s="11"/>
      <c r="K4" s="9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2:43" ht="54" customHeight="1">
      <c r="B5" s="12"/>
      <c r="C5" s="35" t="s">
        <v>12</v>
      </c>
      <c r="D5" s="35"/>
      <c r="E5" s="35"/>
      <c r="F5" s="36" t="s">
        <v>48</v>
      </c>
      <c r="G5" s="36"/>
      <c r="H5" s="36"/>
      <c r="I5" s="36"/>
      <c r="J5" s="36"/>
      <c r="K5" s="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3.5" customHeight="1">
      <c r="B6" s="12"/>
      <c r="C6" s="37" t="s">
        <v>8</v>
      </c>
      <c r="D6" s="37" t="s">
        <v>13</v>
      </c>
      <c r="E6" s="42" t="s">
        <v>14</v>
      </c>
      <c r="F6" s="37" t="s">
        <v>8</v>
      </c>
      <c r="G6" s="42" t="s">
        <v>15</v>
      </c>
      <c r="H6" s="40" t="s">
        <v>20</v>
      </c>
      <c r="I6" s="40"/>
      <c r="J6" s="41"/>
      <c r="K6" s="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4.25">
      <c r="B7" s="12"/>
      <c r="C7" s="38"/>
      <c r="D7" s="38"/>
      <c r="E7" s="43"/>
      <c r="F7" s="38"/>
      <c r="G7" s="43"/>
      <c r="H7" s="31" t="s">
        <v>19</v>
      </c>
      <c r="I7" s="31" t="s">
        <v>18</v>
      </c>
      <c r="J7" s="31" t="s">
        <v>17</v>
      </c>
      <c r="K7" s="9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25" s="7" customFormat="1" ht="25.5" customHeight="1">
      <c r="B8" s="4"/>
      <c r="C8" s="17" t="s">
        <v>7</v>
      </c>
      <c r="D8" s="23" t="s">
        <v>21</v>
      </c>
      <c r="E8" s="20">
        <v>100000</v>
      </c>
      <c r="F8" s="17" t="s">
        <v>7</v>
      </c>
      <c r="G8" s="22" t="s">
        <v>21</v>
      </c>
      <c r="H8" s="18">
        <f>$E$8</f>
        <v>100000</v>
      </c>
      <c r="I8" s="18">
        <f>$E$8</f>
        <v>100000</v>
      </c>
      <c r="J8" s="18">
        <f>$E$8</f>
        <v>100000</v>
      </c>
      <c r="K8" s="4"/>
      <c r="T8" s="27"/>
      <c r="U8" s="27"/>
      <c r="V8" s="27"/>
      <c r="W8" s="27"/>
      <c r="X8" s="27"/>
      <c r="Y8" s="27"/>
    </row>
    <row r="9" spans="2:25" s="6" customFormat="1" ht="25.5">
      <c r="B9" s="4"/>
      <c r="C9" s="17" t="s">
        <v>55</v>
      </c>
      <c r="D9" s="23" t="s">
        <v>65</v>
      </c>
      <c r="E9" s="20">
        <v>25000</v>
      </c>
      <c r="F9" s="17" t="s">
        <v>55</v>
      </c>
      <c r="G9" s="23" t="s">
        <v>65</v>
      </c>
      <c r="H9" s="18">
        <f>$E$9</f>
        <v>25000</v>
      </c>
      <c r="I9" s="18">
        <f>$E$9</f>
        <v>25000</v>
      </c>
      <c r="J9" s="18">
        <f>$E$9</f>
        <v>25000</v>
      </c>
      <c r="K9" s="4"/>
      <c r="T9" s="27"/>
      <c r="U9" s="27"/>
      <c r="V9" s="27"/>
      <c r="W9" s="27"/>
      <c r="X9" s="27"/>
      <c r="Y9" s="27"/>
    </row>
    <row r="10" spans="1:25" s="14" customFormat="1" ht="12.75">
      <c r="A10" s="25">
        <v>0.34</v>
      </c>
      <c r="B10" s="13"/>
      <c r="C10" s="17" t="s">
        <v>0</v>
      </c>
      <c r="D10" s="23" t="s">
        <v>36</v>
      </c>
      <c r="E10" s="18">
        <f>E9*$A$10</f>
        <v>8500</v>
      </c>
      <c r="F10" s="17" t="s">
        <v>0</v>
      </c>
      <c r="G10" s="23" t="s">
        <v>36</v>
      </c>
      <c r="H10" s="18">
        <f>H9*$A$10</f>
        <v>8500</v>
      </c>
      <c r="I10" s="18">
        <f>I9*$A$10</f>
        <v>8500</v>
      </c>
      <c r="J10" s="18">
        <f>J9*$A$10</f>
        <v>8500</v>
      </c>
      <c r="K10" s="13"/>
      <c r="T10" s="27"/>
      <c r="U10" s="27"/>
      <c r="V10" s="27"/>
      <c r="W10" s="27"/>
      <c r="X10" s="27"/>
      <c r="Y10" s="27"/>
    </row>
    <row r="11" spans="2:25" s="7" customFormat="1" ht="12.75">
      <c r="B11" s="4"/>
      <c r="C11" s="17" t="s">
        <v>1</v>
      </c>
      <c r="D11" s="23" t="s">
        <v>24</v>
      </c>
      <c r="E11" s="20">
        <v>1500</v>
      </c>
      <c r="F11" s="17"/>
      <c r="G11" s="32" t="s">
        <v>22</v>
      </c>
      <c r="H11" s="18"/>
      <c r="I11" s="18"/>
      <c r="J11" s="18"/>
      <c r="K11" s="4"/>
      <c r="T11" s="27"/>
      <c r="U11" s="27"/>
      <c r="V11" s="27"/>
      <c r="W11" s="27"/>
      <c r="X11" s="27"/>
      <c r="Y11" s="27"/>
    </row>
    <row r="12" spans="2:25" s="6" customFormat="1" ht="12.75">
      <c r="B12" s="4"/>
      <c r="C12" s="17" t="s">
        <v>2</v>
      </c>
      <c r="D12" s="23" t="s">
        <v>25</v>
      </c>
      <c r="E12" s="20">
        <v>800</v>
      </c>
      <c r="F12" s="17"/>
      <c r="G12" s="32" t="s">
        <v>22</v>
      </c>
      <c r="H12" s="18"/>
      <c r="I12" s="18"/>
      <c r="J12" s="18"/>
      <c r="K12" s="4"/>
      <c r="T12" s="27"/>
      <c r="U12" s="27"/>
      <c r="V12" s="27"/>
      <c r="W12" s="27"/>
      <c r="X12" s="27"/>
      <c r="Y12" s="27"/>
    </row>
    <row r="13" spans="2:25" s="6" customFormat="1" ht="12.75">
      <c r="B13" s="4"/>
      <c r="C13" s="17" t="s">
        <v>3</v>
      </c>
      <c r="D13" s="23" t="s">
        <v>9</v>
      </c>
      <c r="E13" s="20">
        <v>1000</v>
      </c>
      <c r="F13" s="17"/>
      <c r="G13" s="32"/>
      <c r="H13" s="18"/>
      <c r="I13" s="18"/>
      <c r="J13" s="18"/>
      <c r="K13" s="4"/>
      <c r="T13" s="27"/>
      <c r="U13" s="27"/>
      <c r="V13" s="27"/>
      <c r="W13" s="27"/>
      <c r="X13" s="27"/>
      <c r="Y13" s="27"/>
    </row>
    <row r="14" spans="1:25" s="14" customFormat="1" ht="25.5" customHeight="1">
      <c r="A14" s="6"/>
      <c r="B14" s="13"/>
      <c r="C14" s="17" t="s">
        <v>4</v>
      </c>
      <c r="D14" s="32" t="s">
        <v>27</v>
      </c>
      <c r="E14" s="20">
        <v>3000</v>
      </c>
      <c r="F14" s="17" t="s">
        <v>4</v>
      </c>
      <c r="G14" s="32" t="s">
        <v>27</v>
      </c>
      <c r="H14" s="18">
        <f>$E14</f>
        <v>3000</v>
      </c>
      <c r="I14" s="18">
        <f>$E14</f>
        <v>3000</v>
      </c>
      <c r="J14" s="18">
        <f>$E14</f>
        <v>3000</v>
      </c>
      <c r="K14" s="13"/>
      <c r="T14" s="27"/>
      <c r="U14" s="27"/>
      <c r="V14" s="27"/>
      <c r="W14" s="27"/>
      <c r="X14" s="27"/>
      <c r="Y14" s="27"/>
    </row>
    <row r="15" spans="1:25" s="14" customFormat="1" ht="25.5">
      <c r="A15" s="6"/>
      <c r="B15" s="13"/>
      <c r="C15" s="17" t="s">
        <v>5</v>
      </c>
      <c r="D15" s="23" t="s">
        <v>37</v>
      </c>
      <c r="E15" s="18">
        <f>SUM(E8:E14)</f>
        <v>139800</v>
      </c>
      <c r="F15" s="17" t="s">
        <v>5</v>
      </c>
      <c r="G15" s="23" t="s">
        <v>37</v>
      </c>
      <c r="H15" s="18">
        <f>SUM(H8:H14)</f>
        <v>136500</v>
      </c>
      <c r="I15" s="18">
        <f>SUM(I8:I14)</f>
        <v>136500</v>
      </c>
      <c r="J15" s="18">
        <f>SUM(J8:J14)</f>
        <v>136500</v>
      </c>
      <c r="K15" s="13"/>
      <c r="T15" s="27"/>
      <c r="U15" s="27"/>
      <c r="V15" s="27"/>
      <c r="W15" s="27"/>
      <c r="X15" s="27"/>
      <c r="Y15" s="27"/>
    </row>
    <row r="16" spans="2:25" s="7" customFormat="1" ht="12.75">
      <c r="B16" s="4"/>
      <c r="C16" s="17" t="s">
        <v>6</v>
      </c>
      <c r="D16" s="32" t="s">
        <v>28</v>
      </c>
      <c r="E16" s="21">
        <v>0.2</v>
      </c>
      <c r="F16" s="17" t="s">
        <v>6</v>
      </c>
      <c r="G16" s="32" t="s">
        <v>28</v>
      </c>
      <c r="H16" s="19">
        <f>H17/H15</f>
        <v>0.1688865934065934</v>
      </c>
      <c r="I16" s="19">
        <f>E16</f>
        <v>0.2</v>
      </c>
      <c r="J16" s="19">
        <f>J17/J15</f>
        <v>0.15527032967032964</v>
      </c>
      <c r="K16" s="4"/>
      <c r="T16" s="27"/>
      <c r="U16" s="27"/>
      <c r="V16" s="27"/>
      <c r="W16" s="27"/>
      <c r="X16" s="27"/>
      <c r="Y16" s="27"/>
    </row>
    <row r="17" spans="2:25" s="6" customFormat="1" ht="12.75">
      <c r="B17" s="4"/>
      <c r="C17" s="17" t="s">
        <v>26</v>
      </c>
      <c r="D17" s="23" t="s">
        <v>49</v>
      </c>
      <c r="E17" s="18">
        <f>E15*E16</f>
        <v>27960</v>
      </c>
      <c r="F17" s="17" t="s">
        <v>26</v>
      </c>
      <c r="G17" s="32" t="s">
        <v>49</v>
      </c>
      <c r="H17" s="18">
        <f>H20</f>
        <v>23053.02</v>
      </c>
      <c r="I17" s="18">
        <f>I15*I16</f>
        <v>27300</v>
      </c>
      <c r="J17" s="18">
        <f>J21-J15</f>
        <v>21194.399999999994</v>
      </c>
      <c r="K17" s="4"/>
      <c r="T17" s="27"/>
      <c r="U17" s="27"/>
      <c r="V17" s="27"/>
      <c r="W17" s="27"/>
      <c r="X17" s="27"/>
      <c r="Y17" s="27"/>
    </row>
    <row r="18" spans="1:25" s="14" customFormat="1" ht="12.75">
      <c r="A18" s="25">
        <v>0.15</v>
      </c>
      <c r="B18" s="13"/>
      <c r="C18" s="17" t="s">
        <v>29</v>
      </c>
      <c r="D18" s="23" t="s">
        <v>50</v>
      </c>
      <c r="E18" s="34">
        <f>E17*A18</f>
        <v>4194</v>
      </c>
      <c r="F18" s="17"/>
      <c r="G18" s="32" t="s">
        <v>22</v>
      </c>
      <c r="H18" s="18"/>
      <c r="I18" s="18"/>
      <c r="J18" s="18"/>
      <c r="K18" s="13"/>
      <c r="T18" s="27"/>
      <c r="U18" s="27"/>
      <c r="V18" s="27"/>
      <c r="W18" s="27"/>
      <c r="X18" s="27"/>
      <c r="Y18" s="27"/>
    </row>
    <row r="19" spans="1:25" s="7" customFormat="1" ht="12.75">
      <c r="A19" s="26">
        <v>0.03</v>
      </c>
      <c r="B19" s="4"/>
      <c r="C19" s="17" t="s">
        <v>30</v>
      </c>
      <c r="D19" s="23" t="s">
        <v>51</v>
      </c>
      <c r="E19" s="18">
        <f>(E17-E18)*A19</f>
        <v>712.98</v>
      </c>
      <c r="F19" s="17"/>
      <c r="G19" s="22" t="s">
        <v>22</v>
      </c>
      <c r="H19" s="18"/>
      <c r="I19" s="18"/>
      <c r="J19" s="18"/>
      <c r="K19" s="4"/>
      <c r="T19" s="27"/>
      <c r="U19" s="27"/>
      <c r="V19" s="27"/>
      <c r="W19" s="27"/>
      <c r="X19" s="27"/>
      <c r="Y19" s="27"/>
    </row>
    <row r="20" spans="1:25" s="14" customFormat="1" ht="38.25">
      <c r="A20" s="6"/>
      <c r="B20" s="13"/>
      <c r="C20" s="17" t="s">
        <v>31</v>
      </c>
      <c r="D20" s="23" t="s">
        <v>52</v>
      </c>
      <c r="E20" s="18">
        <f>E17-E18-E19</f>
        <v>23053.02</v>
      </c>
      <c r="F20" s="17" t="s">
        <v>31</v>
      </c>
      <c r="G20" s="23" t="s">
        <v>52</v>
      </c>
      <c r="H20" s="18">
        <f>E20</f>
        <v>23053.02</v>
      </c>
      <c r="I20" s="18">
        <f>I17</f>
        <v>27300</v>
      </c>
      <c r="J20" s="18">
        <f>J17</f>
        <v>21194.399999999994</v>
      </c>
      <c r="K20" s="13"/>
      <c r="T20" s="27"/>
      <c r="U20" s="27"/>
      <c r="V20" s="27"/>
      <c r="W20" s="27"/>
      <c r="X20" s="27"/>
      <c r="Y20" s="27"/>
    </row>
    <row r="21" spans="1:25" s="14" customFormat="1" ht="12.75">
      <c r="A21" s="25">
        <v>0.06</v>
      </c>
      <c r="B21" s="13"/>
      <c r="C21" s="17" t="s">
        <v>32</v>
      </c>
      <c r="D21" s="23" t="s">
        <v>53</v>
      </c>
      <c r="E21" s="18">
        <f>E15+E17</f>
        <v>167760</v>
      </c>
      <c r="F21" s="17" t="s">
        <v>32</v>
      </c>
      <c r="G21" s="22" t="s">
        <v>54</v>
      </c>
      <c r="H21" s="18">
        <f>H15+H17</f>
        <v>159553.02</v>
      </c>
      <c r="I21" s="18">
        <f>I15+I17</f>
        <v>163800</v>
      </c>
      <c r="J21" s="18">
        <f>J23-J22</f>
        <v>157694.4</v>
      </c>
      <c r="K21" s="13"/>
      <c r="T21" s="27"/>
      <c r="U21" s="27"/>
      <c r="V21" s="27"/>
      <c r="W21" s="27"/>
      <c r="X21" s="27"/>
      <c r="Y21" s="27"/>
    </row>
    <row r="22" spans="1:25" s="14" customFormat="1" ht="12.75">
      <c r="A22" s="6"/>
      <c r="B22" s="13"/>
      <c r="C22" s="17"/>
      <c r="D22" s="23"/>
      <c r="E22" s="20"/>
      <c r="F22" s="17" t="s">
        <v>67</v>
      </c>
      <c r="G22" s="22" t="s">
        <v>42</v>
      </c>
      <c r="H22" s="18">
        <f>H21*$A$21/(100%-$A$21)</f>
        <v>10184.235319148936</v>
      </c>
      <c r="I22" s="18">
        <f>I21*$A$21/(100%-$A$21)</f>
        <v>10455.31914893617</v>
      </c>
      <c r="J22" s="18">
        <f>J23*$A$21</f>
        <v>10065.6</v>
      </c>
      <c r="K22" s="13"/>
      <c r="T22" s="27"/>
      <c r="U22" s="27"/>
      <c r="V22" s="27"/>
      <c r="W22" s="27"/>
      <c r="X22" s="27"/>
      <c r="Y22" s="27"/>
    </row>
    <row r="23" spans="1:25" s="14" customFormat="1" ht="25.5">
      <c r="A23" s="6"/>
      <c r="B23" s="13"/>
      <c r="C23" s="17" t="s">
        <v>56</v>
      </c>
      <c r="D23" s="23" t="s">
        <v>66</v>
      </c>
      <c r="E23" s="18">
        <f>E21</f>
        <v>167760</v>
      </c>
      <c r="F23" s="17" t="s">
        <v>56</v>
      </c>
      <c r="G23" s="23" t="s">
        <v>68</v>
      </c>
      <c r="H23" s="18">
        <f>H21+H22</f>
        <v>169737.2553191489</v>
      </c>
      <c r="I23" s="18">
        <f>I21+I22</f>
        <v>174255.31914893616</v>
      </c>
      <c r="J23" s="18">
        <f>J27-J24</f>
        <v>167760</v>
      </c>
      <c r="K23" s="13"/>
      <c r="T23" s="27"/>
      <c r="U23" s="27"/>
      <c r="V23" s="27"/>
      <c r="W23" s="27"/>
      <c r="X23" s="27"/>
      <c r="Y23" s="27"/>
    </row>
    <row r="24" spans="1:25" s="14" customFormat="1" ht="25.5">
      <c r="A24" s="25">
        <v>0.2</v>
      </c>
      <c r="B24" s="13"/>
      <c r="C24" s="17" t="s">
        <v>57</v>
      </c>
      <c r="D24" s="23" t="s">
        <v>61</v>
      </c>
      <c r="E24" s="18">
        <f>E23*$A$24</f>
        <v>33552</v>
      </c>
      <c r="F24" s="17" t="s">
        <v>57</v>
      </c>
      <c r="G24" s="23" t="s">
        <v>61</v>
      </c>
      <c r="H24" s="18">
        <f>H23*$A$24</f>
        <v>33947.45106382979</v>
      </c>
      <c r="I24" s="18">
        <f>I23*$A$24</f>
        <v>34851.063829787236</v>
      </c>
      <c r="J24" s="18">
        <f>J27*$A$24/(100%+$A$24)</f>
        <v>33552</v>
      </c>
      <c r="K24" s="13"/>
      <c r="T24" s="27"/>
      <c r="U24" s="27"/>
      <c r="V24" s="27"/>
      <c r="W24" s="27"/>
      <c r="X24" s="27"/>
      <c r="Y24" s="27"/>
    </row>
    <row r="25" spans="1:25" s="14" customFormat="1" ht="38.25">
      <c r="A25" s="6"/>
      <c r="B25" s="13"/>
      <c r="C25" s="17" t="s">
        <v>58</v>
      </c>
      <c r="D25" s="33" t="s">
        <v>45</v>
      </c>
      <c r="E25" s="18">
        <f>E8*$A$24</f>
        <v>20000</v>
      </c>
      <c r="F25" s="17" t="s">
        <v>58</v>
      </c>
      <c r="G25" s="33" t="s">
        <v>45</v>
      </c>
      <c r="H25" s="18">
        <f>H8*$A$24</f>
        <v>20000</v>
      </c>
      <c r="I25" s="18">
        <f>I8*$A$24</f>
        <v>20000</v>
      </c>
      <c r="J25" s="18">
        <f>J8*$A$24</f>
        <v>20000</v>
      </c>
      <c r="K25" s="13"/>
      <c r="T25" s="27"/>
      <c r="U25" s="27"/>
      <c r="V25" s="27"/>
      <c r="W25" s="27"/>
      <c r="X25" s="27"/>
      <c r="Y25" s="27"/>
    </row>
    <row r="26" spans="1:25" s="14" customFormat="1" ht="25.5">
      <c r="A26" s="6"/>
      <c r="B26" s="13"/>
      <c r="C26" s="17" t="s">
        <v>59</v>
      </c>
      <c r="D26" s="33" t="s">
        <v>46</v>
      </c>
      <c r="E26" s="18">
        <f>E24-E25</f>
        <v>13552</v>
      </c>
      <c r="F26" s="17" t="s">
        <v>59</v>
      </c>
      <c r="G26" s="33" t="s">
        <v>46</v>
      </c>
      <c r="H26" s="18">
        <f>H24-H25</f>
        <v>13947.451063829787</v>
      </c>
      <c r="I26" s="18">
        <f>I24-I25</f>
        <v>14851.063829787236</v>
      </c>
      <c r="J26" s="18">
        <f>J24-J25</f>
        <v>13552</v>
      </c>
      <c r="K26" s="13"/>
      <c r="T26" s="27"/>
      <c r="U26" s="27"/>
      <c r="V26" s="27"/>
      <c r="W26" s="27"/>
      <c r="X26" s="27"/>
      <c r="Y26" s="27"/>
    </row>
    <row r="27" spans="1:25" s="14" customFormat="1" ht="12.75">
      <c r="A27" s="6"/>
      <c r="B27" s="13"/>
      <c r="C27" s="17" t="s">
        <v>33</v>
      </c>
      <c r="D27" s="23" t="s">
        <v>47</v>
      </c>
      <c r="E27" s="18">
        <f>E23+E24</f>
        <v>201312</v>
      </c>
      <c r="F27" s="17" t="s">
        <v>33</v>
      </c>
      <c r="G27" s="23" t="s">
        <v>47</v>
      </c>
      <c r="H27" s="18">
        <f>H23+H24</f>
        <v>203684.7063829787</v>
      </c>
      <c r="I27" s="18">
        <f>I23+I24</f>
        <v>209106.38297872338</v>
      </c>
      <c r="J27" s="18">
        <f>E27</f>
        <v>201312</v>
      </c>
      <c r="K27" s="13"/>
      <c r="T27" s="27"/>
      <c r="U27" s="27"/>
      <c r="V27" s="27"/>
      <c r="W27" s="27"/>
      <c r="X27" s="27"/>
      <c r="Y27" s="27"/>
    </row>
    <row r="28" spans="1:25" s="14" customFormat="1" ht="51">
      <c r="A28" s="6"/>
      <c r="B28" s="13"/>
      <c r="C28" s="17" t="s">
        <v>34</v>
      </c>
      <c r="D28" s="23" t="s">
        <v>69</v>
      </c>
      <c r="E28" s="18">
        <f>E11+E12+E13+E18+E19+E26</f>
        <v>21758.98</v>
      </c>
      <c r="F28" s="17" t="s">
        <v>34</v>
      </c>
      <c r="G28" s="23" t="s">
        <v>63</v>
      </c>
      <c r="H28" s="18">
        <f>H22+H26</f>
        <v>24131.686382978725</v>
      </c>
      <c r="I28" s="18">
        <f>I22+I26</f>
        <v>25306.382978723406</v>
      </c>
      <c r="J28" s="18">
        <f>J22+J26</f>
        <v>23617.6</v>
      </c>
      <c r="K28" s="13"/>
      <c r="T28" s="27"/>
      <c r="U28" s="27"/>
      <c r="V28" s="27"/>
      <c r="W28" s="27"/>
      <c r="X28" s="27"/>
      <c r="Y28" s="27"/>
    </row>
    <row r="29" spans="1:25" s="14" customFormat="1" ht="38.25">
      <c r="A29" s="6"/>
      <c r="B29" s="13"/>
      <c r="C29" s="17" t="s">
        <v>60</v>
      </c>
      <c r="D29" s="23" t="s">
        <v>64</v>
      </c>
      <c r="E29" s="19">
        <f>E28/E27</f>
        <v>0.1080858567795263</v>
      </c>
      <c r="F29" s="17" t="s">
        <v>60</v>
      </c>
      <c r="G29" s="23" t="s">
        <v>64</v>
      </c>
      <c r="H29" s="19">
        <f>H28/H27</f>
        <v>0.11847569123626325</v>
      </c>
      <c r="I29" s="19">
        <f>I28/I27</f>
        <v>0.12102157102157104</v>
      </c>
      <c r="J29" s="19">
        <f>J28/J27</f>
        <v>0.1173183913527261</v>
      </c>
      <c r="K29" s="13"/>
      <c r="T29" s="27"/>
      <c r="U29" s="27"/>
      <c r="V29" s="27"/>
      <c r="W29" s="27"/>
      <c r="X29" s="27"/>
      <c r="Y29" s="27"/>
    </row>
    <row r="30" spans="2:11" ht="12" customHeight="1">
      <c r="B30" s="4"/>
      <c r="C30" s="8"/>
      <c r="D30" s="8"/>
      <c r="E30" s="8"/>
      <c r="F30" s="8"/>
      <c r="G30" s="8"/>
      <c r="H30" s="8"/>
      <c r="I30" s="8"/>
      <c r="J30" s="8"/>
      <c r="K30" s="8"/>
    </row>
  </sheetData>
  <sheetProtection/>
  <mergeCells count="9">
    <mergeCell ref="C3:J3"/>
    <mergeCell ref="C5:E5"/>
    <mergeCell ref="F5:J5"/>
    <mergeCell ref="C6:C7"/>
    <mergeCell ref="D6:D7"/>
    <mergeCell ref="E6:E7"/>
    <mergeCell ref="F6:F7"/>
    <mergeCell ref="G6:G7"/>
    <mergeCell ref="H6:J6"/>
  </mergeCells>
  <printOptions/>
  <pageMargins left="0.7" right="0.7" top="0.75" bottom="0.75" header="0.3" footer="0.3"/>
  <pageSetup horizontalDpi="600" verticalDpi="600" orientation="portrait" paperSize="9" scale="73" r:id="rId3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1" max="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2010-08-31T12:54:04Z</cp:lastPrinted>
  <dcterms:created xsi:type="dcterms:W3CDTF">2003-10-18T11:05:50Z</dcterms:created>
  <dcterms:modified xsi:type="dcterms:W3CDTF">2021-03-17T10:23:11Z</dcterms:modified>
  <cp:category/>
  <cp:version/>
  <cp:contentType/>
  <cp:contentStatus/>
</cp:coreProperties>
</file>