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Ф1" sheetId="1" r:id="rId1"/>
    <sheet name="Ф2" sheetId="2" r:id="rId2"/>
    <sheet name="Ф3" sheetId="3" r:id="rId3"/>
    <sheet name="Ф4" sheetId="4" r:id="rId4"/>
    <sheet name="Т1" sheetId="5" r:id="rId5"/>
    <sheet name="Т2" sheetId="6" r:id="rId6"/>
    <sheet name="Т4" sheetId="7" r:id="rId7"/>
    <sheet name="Т3" sheetId="8" r:id="rId8"/>
    <sheet name="Т5" sheetId="9" r:id="rId9"/>
    <sheet name="Т6" sheetId="10" r:id="rId10"/>
    <sheet name="Т7" sheetId="11" r:id="rId11"/>
    <sheet name="Т8" sheetId="12" r:id="rId12"/>
    <sheet name="Т9" sheetId="13" r:id="rId13"/>
    <sheet name="Т10" sheetId="14" r:id="rId14"/>
    <sheet name="Т11" sheetId="15" r:id="rId15"/>
    <sheet name="Т12" sheetId="16" r:id="rId16"/>
    <sheet name="Т13" sheetId="17" r:id="rId17"/>
    <sheet name="Т14" sheetId="18" r:id="rId18"/>
    <sheet name="Т15" sheetId="19" r:id="rId19"/>
    <sheet name="Т16" sheetId="20" r:id="rId20"/>
    <sheet name="Т17" sheetId="21" r:id="rId21"/>
    <sheet name="Т18" sheetId="22" r:id="rId22"/>
    <sheet name="Т19" sheetId="23" r:id="rId23"/>
    <sheet name="Пр.1" sheetId="24" r:id="rId24"/>
  </sheets>
  <definedNames>
    <definedName name="_xlnm.Print_Area" localSheetId="23">'Пр.1'!$B$2:$I$29</definedName>
    <definedName name="_xlnm.Print_Area" localSheetId="4">'Т1'!$B$2:$G$21</definedName>
    <definedName name="_xlnm.Print_Area" localSheetId="13">'Т10'!$B$2:$L$10</definedName>
    <definedName name="_xlnm.Print_Area" localSheetId="14">'Т11'!$B$2:$H$26</definedName>
    <definedName name="_xlnm.Print_Area" localSheetId="15">'Т12'!$B$2:$H$9</definedName>
    <definedName name="_xlnm.Print_Area" localSheetId="16">'Т13'!$B$2:$L$40</definedName>
    <definedName name="_xlnm.Print_Area" localSheetId="17">'Т14'!$B$2:$J$39</definedName>
    <definedName name="_xlnm.Print_Area" localSheetId="18">'Т15'!$B$2:$K$37</definedName>
    <definedName name="_xlnm.Print_Area" localSheetId="19">'Т16'!$B$2:$Q$20</definedName>
    <definedName name="_xlnm.Print_Area" localSheetId="20">'Т17'!$B$2:$K$17</definedName>
    <definedName name="_xlnm.Print_Area" localSheetId="21">'Т18'!$B$2:$H$18</definedName>
    <definedName name="_xlnm.Print_Area" localSheetId="22">'Т19'!$B$2:$AA$10</definedName>
    <definedName name="_xlnm.Print_Area" localSheetId="5">'Т2'!$B$2:$K$10</definedName>
    <definedName name="_xlnm.Print_Area" localSheetId="7">'Т3'!$B$2:$G$38</definedName>
    <definedName name="_xlnm.Print_Area" localSheetId="6">'Т4'!$B$2:$L$39</definedName>
    <definedName name="_xlnm.Print_Area" localSheetId="8">'Т5'!$B$2:$I$14</definedName>
    <definedName name="_xlnm.Print_Area" localSheetId="9">'Т6'!$B$2:$S$15</definedName>
    <definedName name="_xlnm.Print_Area" localSheetId="10">'Т7'!$B$2:$S$17</definedName>
    <definedName name="_xlnm.Print_Area" localSheetId="11">'Т8'!$B$2:$I$14</definedName>
    <definedName name="_xlnm.Print_Area" localSheetId="12">'Т9'!$B$2:$J$17</definedName>
    <definedName name="_xlnm.Print_Area" localSheetId="0">'Ф1'!$B$2:$G$100</definedName>
    <definedName name="_xlnm.Print_Area" localSheetId="1">'Ф2'!$B$2:$G$43</definedName>
    <definedName name="_xlnm.Print_Area" localSheetId="2">'Ф3'!$B$2:$I$98</definedName>
    <definedName name="_xlnm.Print_Area" localSheetId="3">'Ф4'!$B$2:$I$41</definedName>
  </definedNames>
  <calcPr fullCalcOnLoad="1"/>
</workbook>
</file>

<file path=xl/comments15.xml><?xml version="1.0" encoding="utf-8"?>
<comments xmlns="http://schemas.openxmlformats.org/spreadsheetml/2006/main">
  <authors>
    <author>Краснянский Евгений</author>
  </authors>
  <commentList>
    <comment ref="C19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  <comment ref="C20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  <comment ref="C21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  <comment ref="C22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  <comment ref="C23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  <comment ref="C24" authorId="0">
      <text>
        <r>
          <rPr>
            <sz val="8"/>
            <rFont val="Tahoma"/>
            <family val="2"/>
          </rPr>
          <t xml:space="preserve"> - означает отрицательное влияние на собственные оборотные активы
</t>
        </r>
      </text>
    </comment>
  </commentList>
</comments>
</file>

<file path=xl/comments23.xml><?xml version="1.0" encoding="utf-8"?>
<comments xmlns="http://schemas.openxmlformats.org/spreadsheetml/2006/main">
  <authors>
    <author>u-jeenn</author>
  </authors>
  <commentList>
    <comment ref="Q6" authorId="0">
      <text>
        <r>
          <rPr>
            <sz val="8"/>
            <rFont val="Tahoma"/>
            <family val="2"/>
          </rPr>
          <t>(сумма строки 165 и строки 175 Ф5)</t>
        </r>
      </text>
    </comment>
    <comment ref="R6" authorId="0">
      <text>
        <r>
          <rPr>
            <sz val="8"/>
            <rFont val="Tahoma"/>
            <family val="2"/>
          </rPr>
          <t>(сумма строки 140 и строки 150 Ф5)</t>
        </r>
      </text>
    </comment>
  </commentList>
</comments>
</file>

<file path=xl/comments5.xml><?xml version="1.0" encoding="utf-8"?>
<comments xmlns="http://schemas.openxmlformats.org/spreadsheetml/2006/main">
  <authors>
    <author>u-jeenn</author>
  </authors>
  <commentList>
    <comment ref="D6" authorId="0">
      <text>
        <r>
          <rPr>
            <sz val="8"/>
            <rFont val="Tahoma"/>
            <family val="2"/>
          </rPr>
          <t>Коэффициент текущей ликвидности характеризует общую обеспеченность организации собственными оборотными средствами для ведения хозяйственной деятельности и своевременного погашения срочных обязательств организации.
Коэффициент текущей ликвидности определяется как отношение фактической стоимости находящихся в наличии у организации оборотных активов в виде запасов и затрат, налогов по приобретенным товарам, работам, услугам, дебиторской задолженности, расчетов с учредителями, денежных средств, финансовых вложений и прочих оборотных активов к краткосрочным обязательствам организации за исключением резервов предстоящих расходов.</t>
        </r>
      </text>
    </comment>
    <comment ref="D9" authorId="0">
      <text>
        <r>
          <rPr>
            <sz val="8"/>
            <rFont val="Tahoma"/>
            <family val="2"/>
          </rPr>
          <t>Коэффициент обеспеченности собственными оборотными средствами характеризует наличие у организации собственных оборотных средств, необходимых для ее финансовой устойчивости.
Коэффициент обеспеченности собственными оборотными средствами определяется как отношение разности капитала и резервов, включая резервы предстоящих расходов, и фактической стоимости внеоборотных активов к фактической стоимости находящихся в наличии у организации оборотных активов в виде запасов и затрат, налогов по приобретенным товарам, работам, услугам, дебиторской задолженности, расчетов с учредителями, денежных средств, финансовых вложений и прочих оборотных активов.</t>
        </r>
      </text>
    </comment>
    <comment ref="D12" authorId="0">
      <text>
        <r>
          <rPr>
            <sz val="8"/>
            <rFont val="Tahoma"/>
            <family val="2"/>
          </rPr>
          <t>Коэффициент обеспеченности финансовых обязательств активами характеризует способность организации рассчитаться по своим финансовым обязательствам после реализации активов.
Коэффициент обеспеченности финансовых обязательств активами определяется как отношение всех (долгосрочных и краткосрочных) обязательств организации, за исключением резервов предстоящих расходов, к общей стоимости активов.</t>
        </r>
      </text>
    </comment>
    <comment ref="D15" authorId="0">
      <text>
        <r>
          <rPr>
            <sz val="8"/>
            <rFont val="Tahoma"/>
            <family val="2"/>
          </rPr>
          <t>Коэффициентом, характеризующим платежеспособность должника, является коэффициент абсолютной ликвидности, показывающий, какая часть краткосрочных обязательств может быть погашена немедленно, и рассчитывается как отношение легко ликвидных активов к текущим обязательствам организации.</t>
        </r>
      </text>
    </comment>
    <comment ref="D18" authorId="0">
      <text>
        <r>
          <rPr>
            <sz val="8"/>
            <rFont val="Tahoma"/>
            <family val="2"/>
          </rPr>
          <t>коэффициент обеспеченности просроченных финансовых обязательств активами характеризует способность организации рассчитаться по просроченным финансовым обязательствам путем реализации активов.</t>
        </r>
      </text>
    </comment>
  </commentList>
</comments>
</file>

<file path=xl/comments6.xml><?xml version="1.0" encoding="utf-8"?>
<comments xmlns="http://schemas.openxmlformats.org/spreadsheetml/2006/main">
  <authors>
    <author>u-jeenn</author>
  </authors>
  <commentList>
    <comment ref="D7" authorId="0">
      <text>
        <r>
          <rPr>
            <sz val="8"/>
            <rFont val="Tahoma"/>
            <family val="2"/>
          </rPr>
          <t>Коэффициент текущей ликвидности характеризует общую обеспеченность организации собственными оборотными средствами для ведения хозяйственной деятельности и своевременного погашения срочных обязательств организации.
Коэффициент текущей ликвидности определяется как отношение фактической стоимости находящихся в наличии у организации оборотных активов в виде запасов и затрат, налогов по приобретенным товарам, работам, услугам, дебиторской задолженности, расчетов с учредителями, денежных средств, финансовых вложений и прочих оборотных активов к краткосрочным обязательствам организации за исключением резервов предстоящих расходов.</t>
        </r>
      </text>
    </comment>
    <comment ref="D8" authorId="0">
      <text>
        <r>
          <rPr>
            <sz val="8"/>
            <rFont val="Tahoma"/>
            <family val="2"/>
          </rPr>
          <t>Коэффициент обеспеченности собственными оборотными средствами характеризует наличие у организации собственных оборотных средств, необходимых для ее финансовой устойчивости.
Коэффициент обеспеченности собственными оборотными средствами определяется как отношение разности капитала и резервов, включая резервы предстоящих расходов, и фактической стоимости внеоборотных активов к фактической стоимости находящихся в наличии у организации оборотных активов в виде запасов и затрат, налогов по приобретенным товарам, работам, услугам, дебиторской задолженности, расчетов с учредителями, денежных средств, финансовых вложений и прочих оборотных активов.</t>
        </r>
      </text>
    </comment>
    <comment ref="D9" authorId="0">
      <text>
        <r>
          <rPr>
            <sz val="8"/>
            <rFont val="Tahoma"/>
            <family val="2"/>
          </rPr>
          <t>Коэффициент обеспеченности финансовых обязательств активами характеризует способность организации рассчитаться по своим финансовым обязательствам после реализации активов.
Коэффициент обеспеченности финансовых обязательств активами определяется как отношение всех (долгосрочных и краткосрочных) обязательств организации, за исключением резервов предстоящих расходов, к общей стоимости активов.</t>
        </r>
      </text>
    </comment>
  </commentList>
</comments>
</file>

<file path=xl/sharedStrings.xml><?xml version="1.0" encoding="utf-8"?>
<sst xmlns="http://schemas.openxmlformats.org/spreadsheetml/2006/main" count="1825" uniqueCount="766">
  <si>
    <t>№ п/п</t>
  </si>
  <si>
    <t>3</t>
  </si>
  <si>
    <t>2</t>
  </si>
  <si>
    <t>Синий цвет цифр обозначает, что заполнение данных ячеек происходит автоматически.</t>
  </si>
  <si>
    <t xml:space="preserve">наименование показателя </t>
  </si>
  <si>
    <t>1</t>
  </si>
  <si>
    <t>Бухгалтерский баланс (Форма №1)</t>
  </si>
  <si>
    <t>Наименование статей</t>
  </si>
  <si>
    <t>код строки</t>
  </si>
  <si>
    <t>На начало года</t>
  </si>
  <si>
    <t>На конец года</t>
  </si>
  <si>
    <t>АКТИВ</t>
  </si>
  <si>
    <t>I. ВНЕОБОРОТНЫЕ АКТИВЫ</t>
  </si>
  <si>
    <t>Нематериальные активы</t>
  </si>
  <si>
    <t xml:space="preserve">Доходные вложения в материальные ценности </t>
  </si>
  <si>
    <t>Вложения во внеоборотные активы</t>
  </si>
  <si>
    <t>Прочие внеоборотные активы</t>
  </si>
  <si>
    <t>ИТОГО по разделу I</t>
  </si>
  <si>
    <t>II. ОБОРОТНЫЕ АКТИВЫ</t>
  </si>
  <si>
    <t>Налоги по приобретенным товарам, работам, услугам</t>
  </si>
  <si>
    <t xml:space="preserve">Финансовые вложения </t>
  </si>
  <si>
    <t>Прочие оборотные активы</t>
  </si>
  <si>
    <t>ИТОГО по разделу II</t>
  </si>
  <si>
    <t>БАЛАНС (190 + 290)</t>
  </si>
  <si>
    <t>Основные средства</t>
  </si>
  <si>
    <t>ПАССИВ</t>
  </si>
  <si>
    <t>III. КАПИТАЛ И РЕЗЕРВЫ</t>
  </si>
  <si>
    <t xml:space="preserve">Уставный фонд </t>
  </si>
  <si>
    <t xml:space="preserve">Собственные акции (доли), выкупленные у акционеров (учредителей) </t>
  </si>
  <si>
    <t xml:space="preserve">Добавочный фонд </t>
  </si>
  <si>
    <t>Чистая прибыль (убыток) отчетного года</t>
  </si>
  <si>
    <t>Нераспределенная (неиспользованная) прибыль (непокрытый убыток)</t>
  </si>
  <si>
    <t xml:space="preserve">Целевое финансирование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</si>
  <si>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</si>
  <si>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</si>
  <si>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</si>
  <si>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</si>
  <si>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</si>
  <si>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</si>
  <si>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</si>
  <si>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</si>
  <si>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Резервы предстоящих расходов</t>
  </si>
  <si>
    <t>Прочие краткосрочные обязательства</t>
  </si>
  <si>
    <t>ИТОГО по разделу V</t>
  </si>
  <si>
    <t>БАЛАНС</t>
  </si>
  <si>
    <t>Разбаланс</t>
  </si>
  <si>
    <t>Запасы и затраты, в том числе:</t>
  </si>
  <si>
    <t>сырье, материалы и другие аналогичные активы</t>
  </si>
  <si>
    <t>животные на выращивании и откорме</t>
  </si>
  <si>
    <t>затраты в незавершенном производстве и полуфабрикаты</t>
  </si>
  <si>
    <t>расходы на реализацию</t>
  </si>
  <si>
    <t>готовая продукция и товары для реализации</t>
  </si>
  <si>
    <t>товары отгруженные</t>
  </si>
  <si>
    <t>выполненные этапы по незавершенным работам</t>
  </si>
  <si>
    <t>расходы будущих периодов</t>
  </si>
  <si>
    <t>прочие запасы и затраты</t>
  </si>
  <si>
    <t>Дебиторская задолженность (платежи по которой ожидаются более, чем через 12 месяцев после отчетной даты), в том числе:</t>
  </si>
  <si>
    <t>покупателей и заказчиков</t>
  </si>
  <si>
    <t>прочая дебиторская задолженность</t>
  </si>
  <si>
    <t>Дебиторская задолженность (платежи по которой ожидаются в течение 12 месяцев после отчетной даты), в том числе:</t>
  </si>
  <si>
    <t xml:space="preserve">покупателей и заказчиков </t>
  </si>
  <si>
    <t xml:space="preserve">по налогам и сборам </t>
  </si>
  <si>
    <t>поставщиков-подрядчиков</t>
  </si>
  <si>
    <t xml:space="preserve">по расчетам с персоналом </t>
  </si>
  <si>
    <t xml:space="preserve">разных дебиторов </t>
  </si>
  <si>
    <t>Расчеты с учредителями, в том числе:</t>
  </si>
  <si>
    <t xml:space="preserve">по вкладам в уставный фонд               </t>
  </si>
  <si>
    <t xml:space="preserve">прочие                                   </t>
  </si>
  <si>
    <t>Денежные средства, в том числе:</t>
  </si>
  <si>
    <t>денежные средства на депозитных счетах</t>
  </si>
  <si>
    <t>Резервный фонд, в том числе:</t>
  </si>
  <si>
    <t>резервные фонды, образованные в соответствии с законодательством</t>
  </si>
  <si>
    <t>резервные фонды, образованные в соответствии с учредительными документами</t>
  </si>
  <si>
    <t>Кредиторская задолженность, в том числе:</t>
  </si>
  <si>
    <t>перед поставщиками и подрядчиками</t>
  </si>
  <si>
    <t>перед покупателями и заказчиками</t>
  </si>
  <si>
    <t>по расчетам с персоналом по оплате труда</t>
  </si>
  <si>
    <t>по прочим расчетам с персоналом</t>
  </si>
  <si>
    <t>по налогам и сборам</t>
  </si>
  <si>
    <t>по социальному страхованию и обеспечению</t>
  </si>
  <si>
    <t>по лизинговым платежам</t>
  </si>
  <si>
    <t>инновационный фонд</t>
  </si>
  <si>
    <t>перед прочими кредиторами, из нее в том числе:</t>
  </si>
  <si>
    <t xml:space="preserve">Задолженность перед участниками   (учредителями), в том числе:                        </t>
  </si>
  <si>
    <t xml:space="preserve">по выплате доходов, дивидендов           </t>
  </si>
  <si>
    <t xml:space="preserve">прочая задолженность                     </t>
  </si>
  <si>
    <t>Справка о наличии ценностей, учитываемых на забалансовых счетах</t>
  </si>
  <si>
    <t>Код строки</t>
  </si>
  <si>
    <t>На конец отчетного периода</t>
  </si>
  <si>
    <t xml:space="preserve">Арендованные основные средства </t>
  </si>
  <si>
    <t>001</t>
  </si>
  <si>
    <t xml:space="preserve">Товарно-материальные ценности, принятые на ответственное хранение </t>
  </si>
  <si>
    <t>002</t>
  </si>
  <si>
    <t xml:space="preserve">Материалы, принятые в переработку </t>
  </si>
  <si>
    <t>003</t>
  </si>
  <si>
    <t xml:space="preserve">Товары, принятые на комиссию </t>
  </si>
  <si>
    <t>004</t>
  </si>
  <si>
    <t>Оборудование, принятое для монтажа</t>
  </si>
  <si>
    <t>005</t>
  </si>
  <si>
    <t>Бланки строгой отчетности</t>
  </si>
  <si>
    <t>006</t>
  </si>
  <si>
    <t>Списанная в убыток задолженность неплатежеспособных дебиторов</t>
  </si>
  <si>
    <t>007</t>
  </si>
  <si>
    <t>Обеспечения обязательств и платежей полученные</t>
  </si>
  <si>
    <t>008</t>
  </si>
  <si>
    <t>Обеспечения обязательств и платежей выданные</t>
  </si>
  <si>
    <t>009</t>
  </si>
  <si>
    <t>Амортизационный фонд воспроизводства основных средств</t>
  </si>
  <si>
    <t>010</t>
  </si>
  <si>
    <t>Основные средства, сданные в аренду</t>
  </si>
  <si>
    <t>011</t>
  </si>
  <si>
    <t>Нематериальные активы, полученные в пользование</t>
  </si>
  <si>
    <t>012</t>
  </si>
  <si>
    <t>Амортизационный фонд воспроизводства нематериальных активов</t>
  </si>
  <si>
    <t>013</t>
  </si>
  <si>
    <t>Потеря стоимости основных средств</t>
  </si>
  <si>
    <t>014</t>
  </si>
  <si>
    <t xml:space="preserve">Отчет о прибылях и убытках (Форма №2) </t>
  </si>
  <si>
    <t>I. ДОХОДЫ И РАСХОДЫ ПО ВИДАМ ДЕЯТЕЛЬНОСТИ</t>
  </si>
  <si>
    <t>Выручка от реализации товаров, продукции, работ, услуг</t>
  </si>
  <si>
    <t>Налоги и сборы, включаемые в выручку от реализации товаров, продукции, работ, услуг</t>
  </si>
  <si>
    <t>Выручка от реализации товаров, продукции, работ, услуг
(за вычетом налогов и сборов, включаемых в выручку)</t>
  </si>
  <si>
    <t>020</t>
  </si>
  <si>
    <t>в том числе бюджетные субсидии на покрытие разницы в ценах и тарифах</t>
  </si>
  <si>
    <t>021</t>
  </si>
  <si>
    <t>Себестоимость реализованных товаров, продукции, работ, услуг</t>
  </si>
  <si>
    <t>030</t>
  </si>
  <si>
    <t>Валовая прибыль</t>
  </si>
  <si>
    <t>040</t>
  </si>
  <si>
    <t>Управленческие расходы</t>
  </si>
  <si>
    <t>050</t>
  </si>
  <si>
    <t>Расходы на реализацию</t>
  </si>
  <si>
    <t>060</t>
  </si>
  <si>
    <t xml:space="preserve">Прибыль (убыток) от реализации </t>
  </si>
  <si>
    <t>070</t>
  </si>
  <si>
    <t>II. ОПЕРАЦИОННЫЕ ДОХОДЫ И РАСХОДЫ</t>
  </si>
  <si>
    <t>Операционные доходы</t>
  </si>
  <si>
    <t>080</t>
  </si>
  <si>
    <t>Налоги и сборы, включаемые в операционные доходы</t>
  </si>
  <si>
    <t>081</t>
  </si>
  <si>
    <t>090</t>
  </si>
  <si>
    <t>091</t>
  </si>
  <si>
    <t>092</t>
  </si>
  <si>
    <t>093</t>
  </si>
  <si>
    <t>099</t>
  </si>
  <si>
    <t>100</t>
  </si>
  <si>
    <t>101</t>
  </si>
  <si>
    <t>102</t>
  </si>
  <si>
    <t>109</t>
  </si>
  <si>
    <t>Прибыль (убыток) от операционных доходов и расходов</t>
  </si>
  <si>
    <t>120</t>
  </si>
  <si>
    <t>III. ВНЕРЕАЛИЗАЦИОННЫЕ ДОХОДЫ И РАСХОДЫ</t>
  </si>
  <si>
    <t>Внереализационные доходы</t>
  </si>
  <si>
    <t>130</t>
  </si>
  <si>
    <t>Налоги и сборы, включаемые во внереализационные доходы</t>
  </si>
  <si>
    <t>131</t>
  </si>
  <si>
    <t>Внереализационные доходы (за вычетом налогов и сборов, включаемых во внереализационные доходы)</t>
  </si>
  <si>
    <t>140</t>
  </si>
  <si>
    <t>Внереализационные расходы</t>
  </si>
  <si>
    <t>150</t>
  </si>
  <si>
    <t>Прибыль (убыток) от внереализационных доходов и расходов</t>
  </si>
  <si>
    <t>160</t>
  </si>
  <si>
    <t>ПРИБЫЛЬ (УБЫТОК) ЗА ОТЧЕТНЫЙ ПЕРИОД</t>
  </si>
  <si>
    <t>200</t>
  </si>
  <si>
    <t>Расходы, не учитываемые при налогообложении</t>
  </si>
  <si>
    <t>210</t>
  </si>
  <si>
    <t>Доходы, не учитываемые при налогообложении</t>
  </si>
  <si>
    <t>220</t>
  </si>
  <si>
    <t>ПРИБЫЛЬ (УБЫТОК) ДО НАЛОГООБЛОЖЕНИЯ</t>
  </si>
  <si>
    <t>240</t>
  </si>
  <si>
    <t>Налоги и сборы, производимые из прибыли</t>
  </si>
  <si>
    <t>250</t>
  </si>
  <si>
    <t>Расходы и платежи из прибыли</t>
  </si>
  <si>
    <t>260</t>
  </si>
  <si>
    <t>Прочие расходы и платежи из прибыли</t>
  </si>
  <si>
    <t>270</t>
  </si>
  <si>
    <t>ЧИСТАЯ ПРИБЫЛЬ</t>
  </si>
  <si>
    <t>300</t>
  </si>
  <si>
    <t>Операционные доходы (за вычетом налогов и сборов, включаемых в операционные доходы), в том числе:</t>
  </si>
  <si>
    <t>проценты к получению</t>
  </si>
  <si>
    <t>доходы от участия в создании (учредительстве) других организаций</t>
  </si>
  <si>
    <t>доходы от операций с активами</t>
  </si>
  <si>
    <t>прочие операционные доходы</t>
  </si>
  <si>
    <t>Операционные расходы, в том числе:</t>
  </si>
  <si>
    <t>проценты к уплате</t>
  </si>
  <si>
    <t>расходы от операций с активами</t>
  </si>
  <si>
    <t xml:space="preserve">прочие операционные расходы </t>
  </si>
  <si>
    <t>Остаток на начало года</t>
  </si>
  <si>
    <t>Остаток на конец года</t>
  </si>
  <si>
    <t>Увеличение</t>
  </si>
  <si>
    <t>Уменьшение</t>
  </si>
  <si>
    <t>(млн.руб)</t>
  </si>
  <si>
    <t>Отчет об изменении капитала (Форма № 3)</t>
  </si>
  <si>
    <t>Уставный фонд</t>
  </si>
  <si>
    <t xml:space="preserve">Изменение за счет:      </t>
  </si>
  <si>
    <t xml:space="preserve">дополнительной эмиссии  </t>
  </si>
  <si>
    <t xml:space="preserve">реструктуризации        </t>
  </si>
  <si>
    <t xml:space="preserve">выбытия учредителей, участников     </t>
  </si>
  <si>
    <t>015</t>
  </si>
  <si>
    <t>016</t>
  </si>
  <si>
    <t>фактически сформированный размер уставного фонда</t>
  </si>
  <si>
    <t>017</t>
  </si>
  <si>
    <t>Прибыль на акцию, руб.</t>
  </si>
  <si>
    <t>018</t>
  </si>
  <si>
    <t>Стоимость чистых активов</t>
  </si>
  <si>
    <t>019</t>
  </si>
  <si>
    <t>Резервный фонд</t>
  </si>
  <si>
    <t xml:space="preserve">Изменения за счет:      </t>
  </si>
  <si>
    <t xml:space="preserve">чистой прибыли          </t>
  </si>
  <si>
    <t xml:space="preserve">реорганизации           </t>
  </si>
  <si>
    <t>022</t>
  </si>
  <si>
    <t>023</t>
  </si>
  <si>
    <t>024</t>
  </si>
  <si>
    <t>025</t>
  </si>
  <si>
    <t>026</t>
  </si>
  <si>
    <t>Справочно (из строки 020):</t>
  </si>
  <si>
    <t>Резервные фонды, созданные в соответствии с законодательством, всего</t>
  </si>
  <si>
    <t>031</t>
  </si>
  <si>
    <t>032</t>
  </si>
  <si>
    <t>033</t>
  </si>
  <si>
    <t>034</t>
  </si>
  <si>
    <t>резервный фонд для выплаты дивидендов по привилегированным акциям</t>
  </si>
  <si>
    <t>041</t>
  </si>
  <si>
    <t>резервный фонд по оплате труда</t>
  </si>
  <si>
    <t>042</t>
  </si>
  <si>
    <t>043</t>
  </si>
  <si>
    <t>044</t>
  </si>
  <si>
    <t>Добавочный фонд</t>
  </si>
  <si>
    <t xml:space="preserve">переоценки активов      </t>
  </si>
  <si>
    <t>051</t>
  </si>
  <si>
    <t xml:space="preserve">эмиссионного дохода     </t>
  </si>
  <si>
    <t>052</t>
  </si>
  <si>
    <t xml:space="preserve">государственной помощи  </t>
  </si>
  <si>
    <t>053</t>
  </si>
  <si>
    <t>054</t>
  </si>
  <si>
    <t>055</t>
  </si>
  <si>
    <t>056</t>
  </si>
  <si>
    <t>057</t>
  </si>
  <si>
    <t>Чистая прибыль - всего</t>
  </si>
  <si>
    <t>в том числе распределение по направлениям использования:</t>
  </si>
  <si>
    <t>нераспределенная прибыль прошлых периодов использована на цели:</t>
  </si>
  <si>
    <t>061</t>
  </si>
  <si>
    <t>приобретение ОС</t>
  </si>
  <si>
    <t>062</t>
  </si>
  <si>
    <t>063</t>
  </si>
  <si>
    <t>064</t>
  </si>
  <si>
    <t>чистая прибыль отчетного периода использована на цели:</t>
  </si>
  <si>
    <t>065</t>
  </si>
  <si>
    <t>пополнение резервного фонда по оплате труда</t>
  </si>
  <si>
    <t>066</t>
  </si>
  <si>
    <t>финансирование инвестиционных расходов (ОС и НМА)</t>
  </si>
  <si>
    <t>067</t>
  </si>
  <si>
    <t>068</t>
  </si>
  <si>
    <t>069</t>
  </si>
  <si>
    <t>Непокрытый убыток - всего</t>
  </si>
  <si>
    <t xml:space="preserve">Справочно                                                              источники покрытия убытков:       </t>
  </si>
  <si>
    <t>прибыль отчетного года</t>
  </si>
  <si>
    <t>071</t>
  </si>
  <si>
    <t>резервный фонд</t>
  </si>
  <si>
    <t>072</t>
  </si>
  <si>
    <t>средства учредителей</t>
  </si>
  <si>
    <t>073</t>
  </si>
  <si>
    <t>целевое финансирование</t>
  </si>
  <si>
    <t>074</t>
  </si>
  <si>
    <t>075</t>
  </si>
  <si>
    <t>076</t>
  </si>
  <si>
    <t>077</t>
  </si>
  <si>
    <t>Фонд накопления</t>
  </si>
  <si>
    <t>Фонд потребления</t>
  </si>
  <si>
    <t>082</t>
  </si>
  <si>
    <t>083</t>
  </si>
  <si>
    <t>084</t>
  </si>
  <si>
    <t>085</t>
  </si>
  <si>
    <t>086</t>
  </si>
  <si>
    <t>х</t>
  </si>
  <si>
    <t>Справочно:</t>
  </si>
  <si>
    <t>сумма изменений уставного фонда, подлежащая включению в учредительные документы в следующем отчетном году</t>
  </si>
  <si>
    <t>в том числе рез.фонд на покрытие убытков</t>
  </si>
  <si>
    <t>Резервные фонды, созданные в соответствии с учредительными документами, всего, в том числе:</t>
  </si>
  <si>
    <t>Расходы на потребление - всего, в том числе:</t>
  </si>
  <si>
    <t>СПРАВКА</t>
  </si>
  <si>
    <t xml:space="preserve">Наименование показателя </t>
  </si>
  <si>
    <t>Из бюджета</t>
  </si>
  <si>
    <t>Из внебюджетных фондов</t>
  </si>
  <si>
    <t xml:space="preserve">за отчетный год </t>
  </si>
  <si>
    <t>за предыдущий год</t>
  </si>
  <si>
    <t xml:space="preserve">за  отчетный год  </t>
  </si>
  <si>
    <t xml:space="preserve">Целевое финансирование             </t>
  </si>
  <si>
    <t xml:space="preserve">Получено на:        </t>
  </si>
  <si>
    <t>211</t>
  </si>
  <si>
    <t>212</t>
  </si>
  <si>
    <t>213</t>
  </si>
  <si>
    <t>214</t>
  </si>
  <si>
    <t>215</t>
  </si>
  <si>
    <t>221</t>
  </si>
  <si>
    <t>222</t>
  </si>
  <si>
    <t>223</t>
  </si>
  <si>
    <t>224</t>
  </si>
  <si>
    <t>225</t>
  </si>
  <si>
    <t>230</t>
  </si>
  <si>
    <t>231</t>
  </si>
  <si>
    <t>232</t>
  </si>
  <si>
    <t>233</t>
  </si>
  <si>
    <t>234</t>
  </si>
  <si>
    <t>235</t>
  </si>
  <si>
    <t xml:space="preserve">расходы по видам деятельности - всего, в том числе:        </t>
  </si>
  <si>
    <t xml:space="preserve">Капитальные вложения во внеоборотные активы - всего, в том числе:      </t>
  </si>
  <si>
    <t xml:space="preserve">Прочие поступления - всего, в том числе:      </t>
  </si>
  <si>
    <t>Отчет о движении денежных средств (Форма № 4)</t>
  </si>
  <si>
    <t>сумма всего</t>
  </si>
  <si>
    <t>Из нее по деятельности</t>
  </si>
  <si>
    <t>текущей</t>
  </si>
  <si>
    <t xml:space="preserve">инвестиционной </t>
  </si>
  <si>
    <t xml:space="preserve">финансовой </t>
  </si>
  <si>
    <t>Наименование показателя</t>
  </si>
  <si>
    <t>Остаток денежных средств на начало года</t>
  </si>
  <si>
    <t>Х</t>
  </si>
  <si>
    <t>110</t>
  </si>
  <si>
    <t>170</t>
  </si>
  <si>
    <t>180</t>
  </si>
  <si>
    <t>190</t>
  </si>
  <si>
    <t>280</t>
  </si>
  <si>
    <t>290</t>
  </si>
  <si>
    <t xml:space="preserve">Остаток денежных средств на конец года - всего         </t>
  </si>
  <si>
    <t>310</t>
  </si>
  <si>
    <t xml:space="preserve">Справочно:          </t>
  </si>
  <si>
    <t xml:space="preserve">   поступило в кассу из банка               </t>
  </si>
  <si>
    <t>320</t>
  </si>
  <si>
    <t xml:space="preserve">   сдано в банк из кассы               </t>
  </si>
  <si>
    <t>330</t>
  </si>
  <si>
    <t>Поступило денежных средств - всего, в том числе:</t>
  </si>
  <si>
    <t xml:space="preserve">выручка от реализации товаров, продукции, работ, услуг               </t>
  </si>
  <si>
    <t>доходы от реализации внеоборотных активов</t>
  </si>
  <si>
    <t xml:space="preserve">доходы от сдачи активов в аренду, лизинг              </t>
  </si>
  <si>
    <t xml:space="preserve">доходы от операций с ценными бумагами    </t>
  </si>
  <si>
    <t xml:space="preserve">доходы от операций с иностранной валютой </t>
  </si>
  <si>
    <t xml:space="preserve">государственная помощь, целевое финансирование   </t>
  </si>
  <si>
    <t xml:space="preserve">поступления на строительство, включая долевое строительство    </t>
  </si>
  <si>
    <t xml:space="preserve">суммы полученных кредитов            </t>
  </si>
  <si>
    <t xml:space="preserve">суммы полученных процентов по предоставленным займам       </t>
  </si>
  <si>
    <t xml:space="preserve">полученные дивиденды, доходы   </t>
  </si>
  <si>
    <t xml:space="preserve">полученные проценты от банка, включая проценты по депозитам           </t>
  </si>
  <si>
    <t xml:space="preserve">прочие поступления  </t>
  </si>
  <si>
    <t xml:space="preserve">Направлено денежных средств - всего, в том числе:   </t>
  </si>
  <si>
    <t xml:space="preserve">на оплату приобретаемых активов, работ, услуг               </t>
  </si>
  <si>
    <t>расходы по выбытию внеоборотных активов</t>
  </si>
  <si>
    <t xml:space="preserve">расходы по аренде, лизингу             </t>
  </si>
  <si>
    <t xml:space="preserve">расходы от операций с ценными бумагами  </t>
  </si>
  <si>
    <t xml:space="preserve">расходы от операций с иностранной  валютой                  </t>
  </si>
  <si>
    <t xml:space="preserve">использовано средств государственной помощи и целевого финансирования      </t>
  </si>
  <si>
    <t xml:space="preserve">использовано поступлений на строительство, включая долевое строительство       </t>
  </si>
  <si>
    <t xml:space="preserve">погашены полученные кредиты и займы, проценты по ним     </t>
  </si>
  <si>
    <t xml:space="preserve">уплачены дивиденды, доходы              </t>
  </si>
  <si>
    <t xml:space="preserve">предоставлены займы </t>
  </si>
  <si>
    <t xml:space="preserve">зачислено на депозитные счета    </t>
  </si>
  <si>
    <t xml:space="preserve">расходы по оплате труда               </t>
  </si>
  <si>
    <t>расчеты с персоналом</t>
  </si>
  <si>
    <t xml:space="preserve">расчеты по налогам и сборам              </t>
  </si>
  <si>
    <t xml:space="preserve">прочие выплаты      </t>
  </si>
  <si>
    <t>Результат расчета</t>
  </si>
  <si>
    <t>на начало отчётного периода (за предыдущий период)</t>
  </si>
  <si>
    <t>на конец  отчётного периода (за отчётный период)</t>
  </si>
  <si>
    <t>на конец отчётного периода (за отчётный период)</t>
  </si>
  <si>
    <t>№
п/п</t>
  </si>
  <si>
    <t>Изменения, + / -</t>
  </si>
  <si>
    <t>за период</t>
  </si>
  <si>
    <t>На начало периода (за предыдущий период)</t>
  </si>
  <si>
    <t>На конец периода (за отчётный период)</t>
  </si>
  <si>
    <t>Норматив коэффициента</t>
  </si>
  <si>
    <t>по сравнению норматива коэффициента с коэффициентом предыдущего периода</t>
  </si>
  <si>
    <t>по сравнению норматива коэффициента с коэффициентом отчётного периода</t>
  </si>
  <si>
    <t>Коэффициент текущей ликвидности (К1)</t>
  </si>
  <si>
    <t>Коэффициент обеспеченности собственными оборотными средствами (К2)</t>
  </si>
  <si>
    <t>Коэффициент обеспеченности финансовых обязательств активами (К3)</t>
  </si>
  <si>
    <t>Анализ платежеспособности организации</t>
  </si>
  <si>
    <t>Расчет величины чистых активов</t>
  </si>
  <si>
    <t>На начало отчетного года</t>
  </si>
  <si>
    <t>На конец отчетного года</t>
  </si>
  <si>
    <t>1.1</t>
  </si>
  <si>
    <t>1.1.1</t>
  </si>
  <si>
    <t>основные средства  </t>
  </si>
  <si>
    <t>1.1.2</t>
  </si>
  <si>
    <t xml:space="preserve">нематериальные активы </t>
  </si>
  <si>
    <t>1.1.3</t>
  </si>
  <si>
    <t>доходные вложения в материальные ценности</t>
  </si>
  <si>
    <t>1.1.4</t>
  </si>
  <si>
    <t xml:space="preserve">вложения во внеоборотные активы </t>
  </si>
  <si>
    <t>1.1.5</t>
  </si>
  <si>
    <t>прочие внеоборотные активы </t>
  </si>
  <si>
    <t>1.2 </t>
  </si>
  <si>
    <t>1.2.1</t>
  </si>
  <si>
    <t>запасы и затраты  </t>
  </si>
  <si>
    <t>1.2.2</t>
  </si>
  <si>
    <t>налоги по приобретенным активам</t>
  </si>
  <si>
    <t>1.2.3 </t>
  </si>
  <si>
    <t>дебиторская задолженность  </t>
  </si>
  <si>
    <t>1.2.4 </t>
  </si>
  <si>
    <t>расчеты с учредителями  </t>
  </si>
  <si>
    <t>1.2.4.1 </t>
  </si>
  <si>
    <t>из них задолженность участников по вкладам в уставный фонд </t>
  </si>
  <si>
    <t>1.2.5 </t>
  </si>
  <si>
    <t>денежные средства </t>
  </si>
  <si>
    <t>1.2.6 </t>
  </si>
  <si>
    <t>финансовые вложения </t>
  </si>
  <si>
    <t>1.2.7 </t>
  </si>
  <si>
    <t>прочие оборотные активы  </t>
  </si>
  <si>
    <t>2 </t>
  </si>
  <si>
    <t>3 </t>
  </si>
  <si>
    <t>3.1</t>
  </si>
  <si>
    <t>3.2 </t>
  </si>
  <si>
    <t>доходы будущих периодов </t>
  </si>
  <si>
    <t>3.3 </t>
  </si>
  <si>
    <t>долгосрочные кредиты и займы </t>
  </si>
  <si>
    <t>3.4 </t>
  </si>
  <si>
    <t>прочие долгосрочные обязательства </t>
  </si>
  <si>
    <t>3.5 </t>
  </si>
  <si>
    <t>краткосрочные кредиты и займы </t>
  </si>
  <si>
    <t>3.6 </t>
  </si>
  <si>
    <t>кредиторская задолженность  </t>
  </si>
  <si>
    <t>3.7 </t>
  </si>
  <si>
    <t>задолженность перед участниками (учредителями) </t>
  </si>
  <si>
    <t>3.7.1 </t>
  </si>
  <si>
    <t>из нее авансовые поступления в счет вкладов в уставный фонд </t>
  </si>
  <si>
    <t>3.8 </t>
  </si>
  <si>
    <t>резервы предстоящих расходов </t>
  </si>
  <si>
    <t>3.9 </t>
  </si>
  <si>
    <t>прочие краткосрочные обязательства  </t>
  </si>
  <si>
    <t>4 </t>
  </si>
  <si>
    <t>5 </t>
  </si>
  <si>
    <t>Стоимость активов, полученных организацией в доверительное управление </t>
  </si>
  <si>
    <t>6 </t>
  </si>
  <si>
    <t>Стоимость имущества, переданного акционерному обществу по договору безвозмездного пользования </t>
  </si>
  <si>
    <t>7 </t>
  </si>
  <si>
    <t>АКТИВЫ, в том числе:</t>
  </si>
  <si>
    <t>внеоборотные активы, из них:</t>
  </si>
  <si>
    <t>оборотные активы, из них:</t>
  </si>
  <si>
    <t>ПАССИВЫ, в том числе:</t>
  </si>
  <si>
    <t>АКТИВЫ, принимаемые к расчету</t>
  </si>
  <si>
    <t>ПАССИВЫ, принимаемые к расчету</t>
  </si>
  <si>
    <t>Анализ формирования величины чистых активов организации</t>
  </si>
  <si>
    <t>Изменение</t>
  </si>
  <si>
    <t>Темп роста, %</t>
  </si>
  <si>
    <t>Удельный вес,%</t>
  </si>
  <si>
    <t>Анализ показателей финансовой независимости по критерию собственности источников средств</t>
  </si>
  <si>
    <t>Изменение, %</t>
  </si>
  <si>
    <t>Значение, %</t>
  </si>
  <si>
    <r>
      <t xml:space="preserve">Отношение собственных источников средств к заемным источникам средств  </t>
    </r>
    <r>
      <rPr>
        <i/>
        <sz val="8"/>
        <rFont val="Tahoma"/>
        <family val="2"/>
      </rPr>
      <t>Итого по разделу III "Капитал и резервы" Ф1/(Итого по разделу IV "Долгосрочные обязательства"+Итого по разделу V "Краткосрочные обязательства" Ф1)</t>
    </r>
  </si>
  <si>
    <r>
      <t xml:space="preserve">Обобщающий коэффициент финансовой независимости (удельный вес собственных источников средств в общей величине источников) </t>
    </r>
    <r>
      <rPr>
        <i/>
        <sz val="8"/>
        <rFont val="Tahoma"/>
        <family val="2"/>
      </rPr>
      <t>Итого по разделу III "Капитал и резервы" Ф1/БАЛАНС Ф1</t>
    </r>
  </si>
  <si>
    <r>
      <t xml:space="preserve">Доля заемных источников (степень задолженности) в общей величине источников средств </t>
    </r>
    <r>
      <rPr>
        <i/>
        <sz val="9"/>
        <rFont val="Tahoma"/>
        <family val="2"/>
      </rPr>
      <t xml:space="preserve"> </t>
    </r>
    <r>
      <rPr>
        <i/>
        <sz val="8"/>
        <rFont val="Tahoma"/>
        <family val="2"/>
      </rPr>
      <t>(Итого по разделу IV "Долгосрочные обязательства"+Итого по разделу V "Краткосрочные обязательства" Ф1)/БАЛАНС Ф1</t>
    </r>
  </si>
  <si>
    <r>
      <t xml:space="preserve">Доля долгосрочных заемных источников в общей величине источников средств  </t>
    </r>
    <r>
      <rPr>
        <i/>
        <sz val="8"/>
        <rFont val="Tahoma"/>
        <family val="2"/>
      </rPr>
      <t>Итого по разделу IV "Долгосрочные обязательства"/БАЛАНС Ф1</t>
    </r>
  </si>
  <si>
    <r>
      <t xml:space="preserve">Доля краткосрочных заемных источников в общей величине источников средств </t>
    </r>
    <r>
      <rPr>
        <i/>
        <sz val="8"/>
        <rFont val="Tahoma"/>
        <family val="2"/>
      </rPr>
      <t>Итого по разделу V "Краткосрочные обязательства" Ф1/БАЛАНС Ф1</t>
    </r>
  </si>
  <si>
    <r>
      <t xml:space="preserve">Отношение заемных источников средств к собственным источникам средств </t>
    </r>
    <r>
      <rPr>
        <i/>
        <sz val="8"/>
        <rFont val="Tahoma"/>
        <family val="2"/>
      </rPr>
      <t>(Итого по разделу IV "Долгосрочные обязательства"+Итого по разделу V "Краткосрочные обязательства" Ф1)/Итого по разделу III "Капитал и резервы" Ф1</t>
    </r>
  </si>
  <si>
    <r>
      <t xml:space="preserve">Удельный вес кредиторской задолженности в общей величине краткосрочных обязательств </t>
    </r>
    <r>
      <rPr>
        <i/>
        <sz val="8"/>
        <rFont val="Tahoma"/>
        <family val="2"/>
      </rPr>
      <t>стр.620 "Кредиторская задолженность Ф1/Итого по разделу V "Краткосрочные обязательства" Ф1</t>
    </r>
  </si>
  <si>
    <t>Предыдущий период</t>
  </si>
  <si>
    <t>Отчетный период</t>
  </si>
  <si>
    <t>долгосрочная</t>
  </si>
  <si>
    <t>краткосрочная</t>
  </si>
  <si>
    <t>Изменение суммы, млн.руб.</t>
  </si>
  <si>
    <t>Изменение структуры, %</t>
  </si>
  <si>
    <t>Дебиторская задолженность</t>
  </si>
  <si>
    <t>1.2</t>
  </si>
  <si>
    <t>1.3</t>
  </si>
  <si>
    <t>1.4</t>
  </si>
  <si>
    <t>1.5</t>
  </si>
  <si>
    <t>Просроченная дебиторская задолженность</t>
  </si>
  <si>
    <t>Анализ состава, структуры и темпов роста дебиторской задолженности</t>
  </si>
  <si>
    <t>перед прочими кредиторами</t>
  </si>
  <si>
    <t>Кредиторская задолженность</t>
  </si>
  <si>
    <t>Просроченная кредиторская задолженность</t>
  </si>
  <si>
    <t>Степень покрытия кредиторской задолженности денежными средствами и соотношение кредиторской и дебиторской задолженности</t>
  </si>
  <si>
    <t>Кредиторская задолженность, млн.руб.</t>
  </si>
  <si>
    <t>Дебиторская задолженность, млн.руб.</t>
  </si>
  <si>
    <t>Превышение кредиторской задолженности над дебиторской задолженностью в абсолютной сумме, млн.руб.</t>
  </si>
  <si>
    <t xml:space="preserve">в процентах </t>
  </si>
  <si>
    <t>Покрытие в абсолютной сумме остатков кредиторской задолженности денежными средствами, млн.руб.</t>
  </si>
  <si>
    <t>Коэффициент покрытия кредиторской задолженности денежными средствами, %</t>
  </si>
  <si>
    <t>Денежные средства: остаток (Ф4), млн.руб.</t>
  </si>
  <si>
    <t>Единица измерения</t>
  </si>
  <si>
    <t>Источник информации</t>
  </si>
  <si>
    <t>Отклонение</t>
  </si>
  <si>
    <t>Удельный вес просроченной дебиторской задолженности в общей величине дебиторской задолженности</t>
  </si>
  <si>
    <t>Удельный вес просроченной кредиторской задолженности в общей величине кредиторской задолженности</t>
  </si>
  <si>
    <t>Отношение выручки от реализации товаров (продукции, работ, услуг), обеспеченной поступлением денежных средств, к средним остаткам дебиторской задолженности</t>
  </si>
  <si>
    <t>Отношение выручки от реализации товаров (продукции, работ, услуг), обеспеченной поступлением денежных средств, к средним остаткам кредиторской задолженности</t>
  </si>
  <si>
    <t>Удельный вес выручки от реализации товаров (продукции, работ, услуг), обеспеченной поступлением денежных средств, в общей величине выручки от реализации товаров (продукции, работ, услуг)</t>
  </si>
  <si>
    <t>Остатки денежных средств на счетах организации к просроченной кредиторской задолженности</t>
  </si>
  <si>
    <t>Удельный вес дебиторской задолженности в сумме оборотных средств</t>
  </si>
  <si>
    <t>Коэффициент оборачиваемости дебиторской задолженности = выручка (нетто) от реализации / среднегодовые остатки дебиторской задолженности</t>
  </si>
  <si>
    <t>Длительность оборота = среднегодовые остатки дебиторской задолженности х 365) / выручка (нетто) от реализации</t>
  </si>
  <si>
    <t>Коэффициент оборачиваемости кредиторской задолженности = выручка (нетто) от реализации / среднегодовые остатки кредиторской задолженности</t>
  </si>
  <si>
    <t>Длительность оборота = среднегодовые остатки кредиторской задолженности х 365) / выручка (нетто) от реализации</t>
  </si>
  <si>
    <t>%</t>
  </si>
  <si>
    <t xml:space="preserve">Количество оборотов </t>
  </si>
  <si>
    <t xml:space="preserve">Длительность оборота </t>
  </si>
  <si>
    <t xml:space="preserve">Форма  12-ф (расчеты), Формы  1, 4, 5 </t>
  </si>
  <si>
    <t xml:space="preserve">Форма  12-ф (расчеты), Формы  1, 5 </t>
  </si>
  <si>
    <t xml:space="preserve">Формы  1, 2, 4 </t>
  </si>
  <si>
    <t xml:space="preserve">Формы  2, 4 </t>
  </si>
  <si>
    <t xml:space="preserve">Форма 1 </t>
  </si>
  <si>
    <t xml:space="preserve">Формы  1, 2 </t>
  </si>
  <si>
    <t>Анализ состояния расчетов</t>
  </si>
  <si>
    <t xml:space="preserve">Всего оборотных активов </t>
  </si>
  <si>
    <t xml:space="preserve">Наличие собственных оборотных активов </t>
  </si>
  <si>
    <t>Заемные оборотные активы</t>
  </si>
  <si>
    <t>Определение наличия собственных и заемных оборотных активов по критерию собственности источников</t>
  </si>
  <si>
    <t>За предыдущий период</t>
  </si>
  <si>
    <t>За отчётный период</t>
  </si>
  <si>
    <t>Влияние факторов</t>
  </si>
  <si>
    <t>Статья</t>
  </si>
  <si>
    <t>Собственные акции (доли), выкупленные у акционеров (учредителей)</t>
  </si>
  <si>
    <t>в том числе фонд переоценки статей баланса (форма № 3)</t>
  </si>
  <si>
    <t>Итого факторов по разделу III</t>
  </si>
  <si>
    <t>Итого факторов по разделу IV</t>
  </si>
  <si>
    <t>Всего факторов по собственным источникам средств</t>
  </si>
  <si>
    <t>основные средства*</t>
  </si>
  <si>
    <t>нематериальные активы*</t>
  </si>
  <si>
    <t>доходные вложения в материальные ценности*</t>
  </si>
  <si>
    <t xml:space="preserve">вложения во внеоборотные активы* </t>
  </si>
  <si>
    <t>Итого факторов по разделу I*</t>
  </si>
  <si>
    <t xml:space="preserve">Собственные оборотные активы </t>
  </si>
  <si>
    <t>III. Капитал и резервы, в том числе:</t>
  </si>
  <si>
    <t>2.1</t>
  </si>
  <si>
    <t>I. Внеоборотные активы, в том числе:</t>
  </si>
  <si>
    <t>Анализ факторов изменения наличия собственных оборотных активов</t>
  </si>
  <si>
    <t>На начало года, %</t>
  </si>
  <si>
    <t>На конец года, %</t>
  </si>
  <si>
    <t>Изменение,
+/-</t>
  </si>
  <si>
    <r>
      <t xml:space="preserve">Первая степень покрытия внеоборотных активов, </t>
    </r>
    <r>
      <rPr>
        <i/>
        <sz val="8"/>
        <rFont val="Tahoma"/>
        <family val="2"/>
      </rPr>
      <t>(собственные источники / внеоборотные активы)</t>
    </r>
  </si>
  <si>
    <r>
      <t xml:space="preserve">в том числе, за счёт основных средств </t>
    </r>
    <r>
      <rPr>
        <i/>
        <sz val="9"/>
        <rFont val="Tahoma"/>
        <family val="2"/>
      </rPr>
      <t xml:space="preserve"> </t>
    </r>
    <r>
      <rPr>
        <i/>
        <sz val="8"/>
        <rFont val="Tahoma"/>
        <family val="2"/>
      </rPr>
      <t>(собственные источники/остаточная стоимость основных средств)</t>
    </r>
  </si>
  <si>
    <r>
      <t>Вторая степень покрытия внеоборотных активов</t>
    </r>
    <r>
      <rPr>
        <i/>
        <sz val="8"/>
        <rFont val="Tahoma"/>
        <family val="2"/>
      </rPr>
      <t xml:space="preserve"> ((источники собственных средств + долгосрочные обязательства)/(внеоборотные активы)) </t>
    </r>
  </si>
  <si>
    <t>Степень покрытия внеоборотных активов источниками собственных средств</t>
  </si>
  <si>
    <t>Сумма по текущей деятельности, млн.руб.</t>
  </si>
  <si>
    <t>предыдущий период</t>
  </si>
  <si>
    <t>отчётный период</t>
  </si>
  <si>
    <t>будущий период</t>
  </si>
  <si>
    <t>Изменение, +/-</t>
  </si>
  <si>
    <t>в абсолютной сумме, млн.руб.</t>
  </si>
  <si>
    <t>в процентном изменении, %</t>
  </si>
  <si>
    <t>отчётный период по отношению к  предыдущему</t>
  </si>
  <si>
    <t>будущий период по отношению к  отчётному</t>
  </si>
  <si>
    <t>выручка от реализации товаров, продукции, работ, услуг</t>
  </si>
  <si>
    <t xml:space="preserve">доходы от сдачи активов в аренду, лизинг  </t>
  </si>
  <si>
    <t xml:space="preserve">доходы от операций с ценными бумагами </t>
  </si>
  <si>
    <t>государственная помощь, целевое финансирование</t>
  </si>
  <si>
    <t xml:space="preserve">поступления на строительство, включая долевое строительство </t>
  </si>
  <si>
    <t>суммы полученных кредитов</t>
  </si>
  <si>
    <t xml:space="preserve">суммы полученных процентов по предоставленным займам  </t>
  </si>
  <si>
    <t>полученные дивиденды, доходы</t>
  </si>
  <si>
    <t xml:space="preserve">полученные проценты от банка, включая проценты по депозитам  </t>
  </si>
  <si>
    <t>на оплату приобретаемых активов, работ, услуг</t>
  </si>
  <si>
    <t xml:space="preserve">расходы по аренде, лизингу </t>
  </si>
  <si>
    <t xml:space="preserve">расходы от операций с иностранной валютой </t>
  </si>
  <si>
    <t>использовано средств государственной помощи и целевого финансирования</t>
  </si>
  <si>
    <t xml:space="preserve">использовано поступлений на строительство, включая долевое строительство </t>
  </si>
  <si>
    <t xml:space="preserve">погашены полученные кредиты и займы, проценты по ним  </t>
  </si>
  <si>
    <t xml:space="preserve">уплачены дивиденды, доходы  </t>
  </si>
  <si>
    <t xml:space="preserve">зачислено на депозитные счета </t>
  </si>
  <si>
    <t>расходы по оплате труда</t>
  </si>
  <si>
    <t xml:space="preserve">расчеты по налогам и сборам  </t>
  </si>
  <si>
    <t>прочие выплаты</t>
  </si>
  <si>
    <t>Остаток денежных средств</t>
  </si>
  <si>
    <t>Всего денежных средств, из них:</t>
  </si>
  <si>
    <t>Поступило денежных средств (всего), в том числе: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</si>
  <si>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</si>
  <si>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</si>
  <si>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</si>
  <si>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</si>
  <si>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</si>
  <si>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</si>
  <si>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</si>
  <si>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</si>
  <si>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</si>
  <si>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</si>
  <si>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Направлено денежных средств, всего (отток денежных средств, всего), в том числе:</t>
  </si>
  <si>
    <t>1.3.1</t>
  </si>
  <si>
    <t>1.3.2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</si>
  <si>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</si>
  <si>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</si>
  <si>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</si>
  <si>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</si>
  <si>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</si>
  <si>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</si>
  <si>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</si>
  <si>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</si>
  <si>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</si>
  <si>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</si>
  <si>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</si>
  <si>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</si>
  <si>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</si>
  <si>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Анализ динамики притока и оттока денежных средств</t>
  </si>
  <si>
    <t>Удельный вес, %</t>
  </si>
  <si>
    <t>Анализ структуры притока и оттока денежных средств</t>
  </si>
  <si>
    <t>на будущий период по бизнес-плану</t>
  </si>
  <si>
    <t>Темп роста показателей в будущем периоде, %</t>
  </si>
  <si>
    <t>к отчетному периоду</t>
  </si>
  <si>
    <t>к предыдущему периоду</t>
  </si>
  <si>
    <t>Темп роста отчетного года к предыдущему, %</t>
  </si>
  <si>
    <t>страны дальнего зарубежья</t>
  </si>
  <si>
    <t>страны СНГ</t>
  </si>
  <si>
    <t>Сертифицированная продукция</t>
  </si>
  <si>
    <t>Новая продукция</t>
  </si>
  <si>
    <t xml:space="preserve">страны дальнего зарубежья </t>
  </si>
  <si>
    <t>в том числе активной части, %</t>
  </si>
  <si>
    <t>1.Выручка от реализации товаров, продукции, работ, услуг, в том числе:</t>
  </si>
  <si>
    <t>Выручка (брутто) от экспорта, из него:</t>
  </si>
  <si>
    <t>Выручка (брутто) от реализации на внутреннем рынке</t>
  </si>
  <si>
    <t>Налоги, включаемые в выручку от реализации товаров, продукции, работ, услуг, в том числе:</t>
  </si>
  <si>
    <t>Налоги, включаемые в выручку от экспорта, из него:</t>
  </si>
  <si>
    <t>2.1.1</t>
  </si>
  <si>
    <t>2.1.2</t>
  </si>
  <si>
    <t>2.2</t>
  </si>
  <si>
    <t>Налоги, включаемые  в выручку от реализации на внутреннем рынке</t>
  </si>
  <si>
    <t>2.3</t>
  </si>
  <si>
    <t>2.4</t>
  </si>
  <si>
    <t>Выручка от реализации товаров, продукции, работ, услуг (за минусом НДС, акцизов и иных аналогичных обязательных платежей), в том числе:</t>
  </si>
  <si>
    <t>Выручка (нетто) от экспорта, из него:</t>
  </si>
  <si>
    <t>3.1.1</t>
  </si>
  <si>
    <t>3.1.2</t>
  </si>
  <si>
    <t>3.2</t>
  </si>
  <si>
    <t>Выручка (нетто) от реализации на внутреннем рынке</t>
  </si>
  <si>
    <t>3.3</t>
  </si>
  <si>
    <t>3.4</t>
  </si>
  <si>
    <t>4</t>
  </si>
  <si>
    <t xml:space="preserve">Себестоимость реализованных товаров, продукции, работ, услуг </t>
  </si>
  <si>
    <t>5</t>
  </si>
  <si>
    <t>6</t>
  </si>
  <si>
    <t>Рентабельность продаж к себестоимости реализации</t>
  </si>
  <si>
    <t>7</t>
  </si>
  <si>
    <t>8</t>
  </si>
  <si>
    <t>Рентабельность реализации к выручке (нетто)</t>
  </si>
  <si>
    <t>Обобщающий коэффициент платежеспособности</t>
  </si>
  <si>
    <t>Освоение новых видов продукции, технологических процессов, шт</t>
  </si>
  <si>
    <t>Внедрение прогрессивных ресурсо- и энергосберегающих технологий, шт</t>
  </si>
  <si>
    <t>Износ основных средств основного вида деятельности, %</t>
  </si>
  <si>
    <t>9</t>
  </si>
  <si>
    <t>10</t>
  </si>
  <si>
    <t>11</t>
  </si>
  <si>
    <t>11.1</t>
  </si>
  <si>
    <t>Анализ деловой активности организации</t>
  </si>
  <si>
    <t>На будущий период по бизнес-плану</t>
  </si>
  <si>
    <t>Изменение отчётных данных по сравнению с предыдущим периодом</t>
  </si>
  <si>
    <t>Изменение данных будущего периода по сравнению с предыдущим периодом</t>
  </si>
  <si>
    <t>Изменение данных будущего периода по сравнению с отчётным периодом</t>
  </si>
  <si>
    <t>…</t>
  </si>
  <si>
    <t>в Россию</t>
  </si>
  <si>
    <t>в Украину</t>
  </si>
  <si>
    <t>Выручка (нетто) от реализации товаров, продукции, работ, услуг, в том числе:</t>
  </si>
  <si>
    <t>на экспорт, из него:</t>
  </si>
  <si>
    <t>в страны дальнего зарубежья, в том числе:</t>
  </si>
  <si>
    <t>в страны СНГ, в том числе:</t>
  </si>
  <si>
    <t>на внутренний рынок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</si>
  <si>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</si>
  <si>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</si>
  <si>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</si>
  <si>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</si>
  <si>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</si>
  <si>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</si>
  <si>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</si>
  <si>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</si>
  <si>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в Иран</t>
  </si>
  <si>
    <t>в Венесуэлу</t>
  </si>
  <si>
    <t>в Сербию</t>
  </si>
  <si>
    <t>Анализ состава и структуры  выручки (нетто) от реализации товаров, продукции, работ, услуг</t>
  </si>
  <si>
    <t>ПРОВЕРКА:</t>
  </si>
  <si>
    <t>Анализ динамики выручки (нетто) от реализации товаров, продукции, работ, услуг  на экспорт</t>
  </si>
  <si>
    <t>в Азербайджан</t>
  </si>
  <si>
    <t>Выручка (нетто) от реализации товаров, продукции, работ, услуг в страны дальнего зарубежья, в том числе:</t>
  </si>
  <si>
    <t>Выручка (нетто) от реализации товаров, продукции, работ, услуг в страны СНГ, в том числе:</t>
  </si>
  <si>
    <t>Анализ конкурентоспособности продукции по критерию цены и прибыли</t>
  </si>
  <si>
    <t>Показатель</t>
  </si>
  <si>
    <t>Анализируемая организация</t>
  </si>
  <si>
    <t>Организация- конкурент</t>
  </si>
  <si>
    <t>Цена, млн.руб.</t>
  </si>
  <si>
    <t>Себестоимость единицы продукции, млн.руб.</t>
  </si>
  <si>
    <t>Прибыль от продаж единицы продукции, млн.руб.</t>
  </si>
  <si>
    <t>Продукция 1</t>
  </si>
  <si>
    <t>Продукция 2</t>
  </si>
  <si>
    <t>Продукция 3</t>
  </si>
  <si>
    <t>За отчетный период</t>
  </si>
  <si>
    <t>За аналогичный период прошлого года</t>
  </si>
  <si>
    <t>Отличие от организации-конкурента, +/-</t>
  </si>
  <si>
    <r>
      <t xml:space="preserve">Коэффициент текущей ликвидности К1 </t>
    </r>
    <r>
      <rPr>
        <i/>
        <sz val="8"/>
        <rFont val="Tahoma"/>
        <family val="2"/>
      </rPr>
      <t>(Итого по разделу II "Оборотные активы" Ф1/(Итого по разделу V "Краткосрочные обязательства" - стр. 640 Резервы предстоящих расходов):</t>
    </r>
  </si>
  <si>
    <r>
      <t>Коэффициент обеспеченности собственными оборотными средствами К2</t>
    </r>
    <r>
      <rPr>
        <i/>
        <sz val="9"/>
        <rFont val="Tahoma"/>
        <family val="2"/>
      </rPr>
      <t xml:space="preserve"> </t>
    </r>
    <r>
      <rPr>
        <i/>
        <sz val="8"/>
        <rFont val="Tahoma"/>
        <family val="2"/>
      </rPr>
      <t>((Итого по разделу III "Капитал и резервы" Ф1+ стр.640 Резервы предстоящих расходов-Итого по разделу I Ф1 "Внеоборотные активы)/Итого по разделу II "Оборотные активы" Ф1)</t>
    </r>
    <r>
      <rPr>
        <sz val="8"/>
        <rFont val="Tahoma"/>
        <family val="2"/>
      </rPr>
      <t>:</t>
    </r>
  </si>
  <si>
    <r>
      <t xml:space="preserve">Коэффициент обеспеченности финансовых обязательств активами К3 </t>
    </r>
    <r>
      <rPr>
        <i/>
        <sz val="8"/>
        <rFont val="Tahoma"/>
        <family val="2"/>
      </rPr>
      <t>(Итого по разделу IV "Долгосрочные обязательства" Ф1+(Итого по разделу V "Краткосрочные обязательства" Ф1-стр.640 Резервы предстоящих расходов))/Баланс Ф1)</t>
    </r>
    <r>
      <rPr>
        <sz val="8"/>
        <rFont val="Tahoma"/>
        <family val="2"/>
      </rPr>
      <t>:</t>
    </r>
  </si>
  <si>
    <t xml:space="preserve">    Организация считается устойчиво неплатежеспособной в том случае, когда имеется неудовлетворительная структура бухгалтерского баланса в течение четырех кварталов, предшествующих составлению последнего бухгалтерского баланса, а также наличие на дату составления последнего бухгалтерского баланса значения коэффициента обеспеченности финансовых обязательств активами (К3), превышающего 0,85.</t>
  </si>
  <si>
    <t xml:space="preserve"> Основанием для признания структуры бухгалтерского баланса неудовлетворительной, а организации – неплатежеспособной является наличие одновременно следующих условий:</t>
  </si>
  <si>
    <t xml:space="preserve">  коэффициент текущей ликвидности на конец отчетного периода в зависимости от отраслевой (подотраслевой) принадлежности организации имеет значение менее приведенного (см. Пр.1);</t>
  </si>
  <si>
    <t xml:space="preserve">   коэффициент обеспеченности собственными оборотными средствами на конец отчетного периода в зависимости от отраслевой (подотраслевой) принадлежности организации имеет значение менее приведенного (см. Пр.1).</t>
  </si>
  <si>
    <t xml:space="preserve">Расчет показателей платежеспособности </t>
  </si>
  <si>
    <t>Нормативные значения коэффициентов платежеспособности, дифференцированные по отраслям (подотраслям) народного хозяйства</t>
  </si>
  <si>
    <t>топливная</t>
  </si>
  <si>
    <t>химическая и нефтехимическая (без химико-фармацевтической)</t>
  </si>
  <si>
    <t>машиностроение и металлообработка</t>
  </si>
  <si>
    <t>станкостроительная и инструментальная</t>
  </si>
  <si>
    <t>тракторное и сельскохозяйственное машиностроение</t>
  </si>
  <si>
    <t>средств связи</t>
  </si>
  <si>
    <t>строительных материалов</t>
  </si>
  <si>
    <t>легкая</t>
  </si>
  <si>
    <t xml:space="preserve">Государственная приемка продукции в промышленности, государственный надзор и контроль за стандартами и средствами измерений </t>
  </si>
  <si>
    <t>Сельское хозяйство</t>
  </si>
  <si>
    <t>Транспорт</t>
  </si>
  <si>
    <t>почтовая связь</t>
  </si>
  <si>
    <t>электро- и радиосвязь</t>
  </si>
  <si>
    <t>Строительство</t>
  </si>
  <si>
    <t>Торговля и общественное питание</t>
  </si>
  <si>
    <t>Материально-техническое снабжение и сбыт</t>
  </si>
  <si>
    <t>газоснабжение</t>
  </si>
  <si>
    <t>непроизводственные виды бытового обслуживания населения</t>
  </si>
  <si>
    <t>Наука и научное обслуживание</t>
  </si>
  <si>
    <t>Прочие</t>
  </si>
  <si>
    <t>Промышленность, в том числе:</t>
  </si>
  <si>
    <t>Жилищно-коммунальное хозяйство, в том числе:</t>
  </si>
  <si>
    <t>Для всех отраслей (подотраслей) не более 0,85</t>
  </si>
  <si>
    <t>Наименование отрасли, подотрасли</t>
  </si>
  <si>
    <t>Код отрасли, подотрасли по ОКОНХ</t>
  </si>
  <si>
    <t>Коэффициент текущей ликвидности – норматив (К1)</t>
  </si>
  <si>
    <t>Коэффициент обеспеченности собственными оборотными средствами – норматив (К2)</t>
  </si>
  <si>
    <t>Связь, в том числе:</t>
  </si>
  <si>
    <r>
      <t xml:space="preserve">Коэффициент абсолютной ликвидности (Кабсл) </t>
    </r>
    <r>
      <rPr>
        <i/>
        <sz val="8"/>
        <rFont val="Tahoma"/>
        <family val="2"/>
      </rPr>
      <t>(отношение суммы денежных средств (строка 260) и финансовых вложений (строка 270) к краткосрочным обязательствам (строка 690) за вычетом резервов предстоящих расходов (строка 640))</t>
    </r>
    <r>
      <rPr>
        <sz val="8"/>
        <rFont val="Tahoma"/>
        <family val="2"/>
      </rPr>
      <t>:</t>
    </r>
  </si>
  <si>
    <r>
      <t xml:space="preserve">Коэффициент обеспеченности просроченных финансовых обязательств активами (К4) </t>
    </r>
    <r>
      <rPr>
        <i/>
        <sz val="8"/>
        <rFont val="Tahoma"/>
        <family val="2"/>
      </rPr>
      <t>(отношение суммы краткосрочной и долгосрочной просроченной кредиторской задолженности к Баланс Ф1)</t>
    </r>
    <r>
      <rPr>
        <sz val="8"/>
        <rFont val="Tahoma"/>
        <family val="2"/>
      </rPr>
      <t>:</t>
    </r>
  </si>
  <si>
    <t>Анализ состава, структуры и темпов роста кредиторской задолженности</t>
  </si>
  <si>
    <t>Код организации по ОКОНХ</t>
  </si>
  <si>
    <t>Код организации по УНП</t>
  </si>
  <si>
    <t>Наименование организации</t>
  </si>
  <si>
    <t>Внеоборотные активы</t>
  </si>
  <si>
    <t>Оборотные активы</t>
  </si>
  <si>
    <t>Денежные средства</t>
  </si>
  <si>
    <t>Финансовые вложения</t>
  </si>
  <si>
    <t>Баланс</t>
  </si>
  <si>
    <t>Капитал и резервы</t>
  </si>
  <si>
    <t>Собственный капитал и резервы</t>
  </si>
  <si>
    <t>Краткосрочные обязательства</t>
  </si>
  <si>
    <t>Долгосрочные обязательства</t>
  </si>
  <si>
    <t>Кредиты и займы просроченные</t>
  </si>
  <si>
    <t>Кредиторская задолженность просроченная</t>
  </si>
  <si>
    <t>Кредиторская задолженность просроченная – всего</t>
  </si>
  <si>
    <t>Итого прибыль (убыток) за отчетный период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</si>
  <si>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</si>
  <si>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</si>
  <si>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</si>
  <si>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Коэффициент абсолютной ликвидности</t>
  </si>
  <si>
    <t>Коэффициент обеспеченности просроченных финансовых обязательств активами</t>
  </si>
  <si>
    <t>ПЕРЕЧЕНЬ показателей реестра финансового состояния организации</t>
  </si>
  <si>
    <t>Показатели</t>
  </si>
  <si>
    <t>за предыдущий период</t>
  </si>
  <si>
    <t>за отчетный период</t>
  </si>
  <si>
    <t>т.3 Расчет величины чистых активов</t>
  </si>
  <si>
    <t xml:space="preserve">т.1 Расчет показателей платежеспособности </t>
  </si>
  <si>
    <t>т.2 Анализ платежеспособности организации</t>
  </si>
  <si>
    <t>т.4 Анализ формирования величины чистых активов организации</t>
  </si>
  <si>
    <t>т.5 Анализ показателей финансовой независимости по критерию собственности источников средств</t>
  </si>
  <si>
    <t>т.6 Анализ состава, структуры и темпов роста дебиторской задолженности</t>
  </si>
  <si>
    <t>т.7 Анализ состава, структуры и темпов роста кредиторской задолженности</t>
  </si>
  <si>
    <t>т.8 Степень покрытия кредиторской задолженности денежными средствами и соотношение кредиторской и дебиторской задолженности</t>
  </si>
  <si>
    <t>т.9 Анализ состояния расчетов</t>
  </si>
  <si>
    <t>т.10 Определение наличия собственных и заемных оборотных активов по критерию собственности источников</t>
  </si>
  <si>
    <t>т.11 Анализ факторов изменения наличия собственных оборотных активов</t>
  </si>
  <si>
    <t>т.12 Степень покрытия внеоборотных активов источниками собственных средств</t>
  </si>
  <si>
    <t>т.13 Анализ динамики притока и оттока денежных средств</t>
  </si>
  <si>
    <t>т.14 Анализ структуры притока и оттока денежных средств</t>
  </si>
  <si>
    <t>т.15 Анализ деловой активности организации</t>
  </si>
  <si>
    <t>т.16 Анализ состава и структуры  выручки (нетто) от реализации товаров, продукции, работ, услуг</t>
  </si>
  <si>
    <t>т.17 Анализ динамики выручки (нетто) от реализации товаров, продукции, работ, услуг  на экспорт</t>
  </si>
  <si>
    <t>т.18 Анализ конкурентоспособности продукции по критерию цены и прибыли</t>
  </si>
  <si>
    <t>т.19 ПЕРЕЧЕНЬ показателей реестра финансового состояния организации</t>
  </si>
  <si>
    <t>Пр.1 Нормативные значения коэффициентов платежеспособности, дифференцированные по отраслям (подотраслям) народного хозяйства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</si>
</sst>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#,##0.0000"/>
  </numFmts>
  <fonts count="53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6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vertical="center" wrapText="1"/>
    </xf>
    <xf numFmtId="182" fontId="16" fillId="0" borderId="14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2"/>
    </xf>
    <xf numFmtId="182" fontId="1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82" fontId="16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2" fontId="1" fillId="0" borderId="20" xfId="0" applyNumberFormat="1" applyFont="1" applyBorder="1" applyAlignment="1">
      <alignment horizontal="center" vertical="center" wrapText="1"/>
    </xf>
    <xf numFmtId="182" fontId="16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3"/>
    </xf>
    <xf numFmtId="182" fontId="4" fillId="32" borderId="0" xfId="0" applyNumberFormat="1" applyFont="1" applyFill="1" applyBorder="1" applyAlignment="1" applyProtection="1">
      <alignment vertical="center"/>
      <protection hidden="1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0" fontId="16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7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horizontal="center" vertical="center" wrapText="1"/>
      <protection hidden="1"/>
    </xf>
    <xf numFmtId="187" fontId="16" fillId="0" borderId="14" xfId="0" applyNumberFormat="1" applyFont="1" applyBorder="1" applyAlignment="1">
      <alignment horizontal="center" wrapText="1"/>
    </xf>
    <xf numFmtId="187" fontId="16" fillId="0" borderId="14" xfId="0" applyNumberFormat="1" applyFont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0" fontId="13" fillId="34" borderId="22" xfId="0" applyFont="1" applyFill="1" applyBorder="1" applyAlignment="1" applyProtection="1">
      <alignment horizontal="center" vertical="center" wrapText="1"/>
      <protection hidden="1"/>
    </xf>
    <xf numFmtId="0" fontId="13" fillId="34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/>
    </xf>
    <xf numFmtId="0" fontId="5" fillId="32" borderId="0" xfId="42" applyFill="1" applyAlignment="1" applyProtection="1">
      <alignment vertical="center"/>
      <protection hidden="1"/>
    </xf>
    <xf numFmtId="0" fontId="5" fillId="32" borderId="0" xfId="42" applyFill="1" applyBorder="1" applyAlignment="1" applyProtection="1">
      <alignment vertical="center"/>
      <protection/>
    </xf>
    <xf numFmtId="0" fontId="5" fillId="32" borderId="0" xfId="42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2" fontId="1" fillId="0" borderId="24" xfId="0" applyNumberFormat="1" applyFont="1" applyBorder="1" applyAlignment="1">
      <alignment horizontal="center" vertical="center" wrapText="1"/>
    </xf>
    <xf numFmtId="182" fontId="1" fillId="0" borderId="2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87" fontId="16" fillId="0" borderId="13" xfId="0" applyNumberFormat="1" applyFont="1" applyBorder="1" applyAlignment="1">
      <alignment horizontal="center" wrapText="1"/>
    </xf>
    <xf numFmtId="187" fontId="16" fillId="0" borderId="21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4" fontId="16" fillId="0" borderId="13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center" wrapText="1"/>
    </xf>
    <xf numFmtId="0" fontId="4" fillId="32" borderId="0" xfId="0" applyNumberFormat="1" applyFont="1" applyFill="1" applyAlignment="1" applyProtection="1">
      <alignment horizontal="left" vertical="center" wrapText="1"/>
      <protection hidden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 applyProtection="1">
      <alignment horizontal="right" vertical="top"/>
      <protection hidden="1"/>
    </xf>
    <xf numFmtId="0" fontId="12" fillId="32" borderId="23" xfId="0" applyFont="1" applyFill="1" applyBorder="1" applyAlignment="1" applyProtection="1">
      <alignment horizontal="right" vertical="top"/>
      <protection hidden="1"/>
    </xf>
    <xf numFmtId="0" fontId="17" fillId="32" borderId="24" xfId="0" applyFont="1" applyFill="1" applyBorder="1" applyAlignment="1" applyProtection="1">
      <alignment horizontal="center" vertical="center" wrapText="1"/>
      <protection hidden="1"/>
    </xf>
    <xf numFmtId="0" fontId="17" fillId="32" borderId="26" xfId="0" applyFont="1" applyFill="1" applyBorder="1" applyAlignment="1" applyProtection="1">
      <alignment horizontal="center" vertical="center" wrapText="1"/>
      <protection hidden="1"/>
    </xf>
    <xf numFmtId="0" fontId="17" fillId="32" borderId="14" xfId="0" applyFont="1" applyFill="1" applyBorder="1" applyAlignment="1" applyProtection="1">
      <alignment horizontal="center" vertical="center" wrapText="1"/>
      <protection hidden="1"/>
    </xf>
    <xf numFmtId="0" fontId="12" fillId="32" borderId="21" xfId="0" applyFont="1" applyFill="1" applyBorder="1" applyAlignment="1" applyProtection="1">
      <alignment horizontal="right" vertical="top"/>
      <protection hidden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4" fillId="34" borderId="24" xfId="0" applyFont="1" applyFill="1" applyBorder="1" applyAlignment="1" applyProtection="1">
      <alignment horizontal="center" vertical="center" wrapText="1"/>
      <protection hidden="1"/>
    </xf>
    <xf numFmtId="0" fontId="14" fillId="34" borderId="25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00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8.00390625" style="1" bestFit="1" customWidth="1"/>
    <col min="2" max="2" width="3.25390625" style="1" customWidth="1"/>
    <col min="3" max="3" width="36.125" style="14" customWidth="1"/>
    <col min="4" max="6" width="15.625" style="15" customWidth="1"/>
    <col min="7" max="7" width="3.00390625" style="1" customWidth="1"/>
    <col min="8" max="8" width="8.00390625" style="1" bestFit="1" customWidth="1"/>
    <col min="9" max="9" width="67.125" style="1" customWidth="1"/>
    <col min="10" max="10" width="2.753906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39" ht="11.25" customHeight="1">
      <c r="B2" s="16"/>
      <c r="C2" s="17"/>
      <c r="D2" s="17"/>
      <c r="E2" s="17"/>
      <c r="F2" s="17"/>
      <c r="G2" s="18"/>
      <c r="I2" s="77" t="s">
        <v>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9"/>
      <c r="C3" s="80" t="s">
        <v>6</v>
      </c>
      <c r="D3" s="80"/>
      <c r="E3" s="80"/>
      <c r="F3" s="80"/>
      <c r="G3" s="20"/>
      <c r="I3" s="77" t="s">
        <v>117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2.75" customHeight="1">
      <c r="B4" s="19"/>
      <c r="C4" s="7"/>
      <c r="D4" s="7"/>
      <c r="E4" s="7"/>
      <c r="F4" s="31" t="s">
        <v>191</v>
      </c>
      <c r="G4" s="20"/>
      <c r="I4" s="77" t="s">
        <v>192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4.25">
      <c r="B5" s="21"/>
      <c r="C5" s="29" t="s">
        <v>7</v>
      </c>
      <c r="D5" s="27" t="s">
        <v>8</v>
      </c>
      <c r="E5" s="30" t="s">
        <v>9</v>
      </c>
      <c r="F5" s="27" t="s">
        <v>10</v>
      </c>
      <c r="G5" s="20"/>
      <c r="I5" s="77" t="s">
        <v>308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21" s="9" customFormat="1" ht="12.75">
      <c r="B6" s="2"/>
      <c r="C6" s="84" t="s">
        <v>11</v>
      </c>
      <c r="D6" s="85"/>
      <c r="E6" s="85"/>
      <c r="F6" s="86"/>
      <c r="G6" s="3"/>
      <c r="I6" s="78" t="s">
        <v>747</v>
      </c>
      <c r="P6" s="12"/>
      <c r="Q6" s="12"/>
      <c r="R6" s="12"/>
      <c r="S6" s="12"/>
      <c r="T6" s="12"/>
      <c r="U6" s="12"/>
    </row>
    <row r="7" spans="2:21" s="13" customFormat="1" ht="12.75">
      <c r="B7" s="2"/>
      <c r="C7" s="81" t="s">
        <v>12</v>
      </c>
      <c r="D7" s="82"/>
      <c r="E7" s="82"/>
      <c r="F7" s="83"/>
      <c r="G7" s="3"/>
      <c r="I7" s="79" t="s">
        <v>748</v>
      </c>
      <c r="P7" s="12"/>
      <c r="Q7" s="12"/>
      <c r="R7" s="12"/>
      <c r="S7" s="12"/>
      <c r="T7" s="12"/>
      <c r="U7" s="12"/>
    </row>
    <row r="8" spans="2:21" s="13" customFormat="1" ht="12.75">
      <c r="B8" s="2"/>
      <c r="C8" s="10" t="s">
        <v>24</v>
      </c>
      <c r="D8" s="33">
        <v>110</v>
      </c>
      <c r="E8" s="26">
        <v>300000</v>
      </c>
      <c r="F8" s="26">
        <v>350000</v>
      </c>
      <c r="G8" s="3"/>
      <c r="I8" s="79" t="s">
        <v>746</v>
      </c>
      <c r="P8" s="12"/>
      <c r="Q8" s="12"/>
      <c r="R8" s="12"/>
      <c r="S8" s="12"/>
      <c r="T8" s="12"/>
      <c r="U8" s="12"/>
    </row>
    <row r="9" spans="2:21" s="13" customFormat="1" ht="12.75">
      <c r="B9" s="2"/>
      <c r="C9" s="10" t="s">
        <v>13</v>
      </c>
      <c r="D9" s="33">
        <v>120</v>
      </c>
      <c r="E9" s="26">
        <v>3100</v>
      </c>
      <c r="F9" s="26">
        <v>4200</v>
      </c>
      <c r="G9" s="3"/>
      <c r="I9" s="79" t="s">
        <v>749</v>
      </c>
      <c r="P9" s="12"/>
      <c r="Q9" s="12"/>
      <c r="R9" s="12"/>
      <c r="S9" s="12"/>
      <c r="T9" s="12"/>
      <c r="U9" s="12"/>
    </row>
    <row r="10" spans="2:21" s="13" customFormat="1" ht="25.5">
      <c r="B10" s="2"/>
      <c r="C10" s="10" t="s">
        <v>14</v>
      </c>
      <c r="D10" s="33">
        <v>130</v>
      </c>
      <c r="E10" s="26">
        <v>250</v>
      </c>
      <c r="F10" s="26">
        <v>251</v>
      </c>
      <c r="G10" s="3"/>
      <c r="I10" s="79" t="s">
        <v>750</v>
      </c>
      <c r="P10" s="12"/>
      <c r="Q10" s="12"/>
      <c r="R10" s="12"/>
      <c r="S10" s="12"/>
      <c r="T10" s="12"/>
      <c r="U10" s="12"/>
    </row>
    <row r="11" spans="2:21" s="13" customFormat="1" ht="12.75">
      <c r="B11" s="2"/>
      <c r="C11" s="10" t="s">
        <v>15</v>
      </c>
      <c r="D11" s="33">
        <v>140</v>
      </c>
      <c r="E11" s="26">
        <v>38000</v>
      </c>
      <c r="F11" s="26">
        <v>40000</v>
      </c>
      <c r="G11" s="3"/>
      <c r="I11" s="79" t="s">
        <v>751</v>
      </c>
      <c r="P11" s="12"/>
      <c r="Q11" s="12"/>
      <c r="R11" s="12"/>
      <c r="S11" s="12"/>
      <c r="T11" s="12"/>
      <c r="U11" s="12"/>
    </row>
    <row r="12" spans="2:21" s="13" customFormat="1" ht="12.75">
      <c r="B12" s="2"/>
      <c r="C12" s="10" t="s">
        <v>16</v>
      </c>
      <c r="D12" s="33">
        <v>150</v>
      </c>
      <c r="E12" s="26">
        <v>0</v>
      </c>
      <c r="F12" s="26">
        <v>0</v>
      </c>
      <c r="G12" s="3"/>
      <c r="I12" s="79" t="s">
        <v>752</v>
      </c>
      <c r="P12" s="12"/>
      <c r="Q12" s="12"/>
      <c r="R12" s="12"/>
      <c r="S12" s="12"/>
      <c r="T12" s="12"/>
      <c r="U12" s="12"/>
    </row>
    <row r="13" spans="2:21" s="13" customFormat="1" ht="12.75">
      <c r="B13" s="2"/>
      <c r="C13" s="10" t="s">
        <v>17</v>
      </c>
      <c r="D13" s="33">
        <v>190</v>
      </c>
      <c r="E13" s="11">
        <f>SUM(E8:E12)</f>
        <v>341350</v>
      </c>
      <c r="F13" s="11">
        <f>SUM(F8:F12)</f>
        <v>394451</v>
      </c>
      <c r="G13" s="3"/>
      <c r="I13" s="79" t="s">
        <v>753</v>
      </c>
      <c r="P13" s="12"/>
      <c r="Q13" s="12"/>
      <c r="R13" s="12"/>
      <c r="S13" s="12"/>
      <c r="T13" s="12"/>
      <c r="U13" s="12"/>
    </row>
    <row r="14" spans="2:21" s="13" customFormat="1" ht="12.75">
      <c r="B14" s="2"/>
      <c r="C14" s="81" t="s">
        <v>18</v>
      </c>
      <c r="D14" s="82"/>
      <c r="E14" s="82"/>
      <c r="F14" s="83"/>
      <c r="G14" s="3"/>
      <c r="I14" s="79" t="s">
        <v>754</v>
      </c>
      <c r="P14" s="12"/>
      <c r="Q14" s="12"/>
      <c r="R14" s="12"/>
      <c r="S14" s="12"/>
      <c r="T14" s="12"/>
      <c r="U14" s="12"/>
    </row>
    <row r="15" spans="2:21" s="13" customFormat="1" ht="12.75">
      <c r="B15" s="2"/>
      <c r="C15" s="10" t="s">
        <v>46</v>
      </c>
      <c r="D15" s="33">
        <v>210</v>
      </c>
      <c r="E15" s="11">
        <f>SUM(E16:E24)</f>
        <v>167520</v>
      </c>
      <c r="F15" s="11">
        <f>SUM(F16:F24)</f>
        <v>186420</v>
      </c>
      <c r="G15" s="3"/>
      <c r="I15" s="79" t="s">
        <v>755</v>
      </c>
      <c r="P15" s="12"/>
      <c r="Q15" s="12"/>
      <c r="R15" s="12"/>
      <c r="S15" s="12"/>
      <c r="T15" s="12"/>
      <c r="U15" s="12"/>
    </row>
    <row r="16" spans="2:21" s="13" customFormat="1" ht="25.5">
      <c r="B16" s="2"/>
      <c r="C16" s="24" t="s">
        <v>47</v>
      </c>
      <c r="D16" s="33">
        <v>211</v>
      </c>
      <c r="E16" s="26">
        <v>45000</v>
      </c>
      <c r="F16" s="26">
        <v>55000</v>
      </c>
      <c r="G16" s="3"/>
      <c r="I16" s="79" t="s">
        <v>756</v>
      </c>
      <c r="P16" s="12"/>
      <c r="Q16" s="12"/>
      <c r="R16" s="12"/>
      <c r="S16" s="12"/>
      <c r="T16" s="12"/>
      <c r="U16" s="12"/>
    </row>
    <row r="17" spans="2:21" s="13" customFormat="1" ht="12.75">
      <c r="B17" s="2"/>
      <c r="C17" s="24" t="s">
        <v>48</v>
      </c>
      <c r="D17" s="33">
        <v>212</v>
      </c>
      <c r="E17" s="26">
        <v>0</v>
      </c>
      <c r="F17" s="26">
        <v>0</v>
      </c>
      <c r="G17" s="3"/>
      <c r="I17" s="79" t="s">
        <v>757</v>
      </c>
      <c r="P17" s="12"/>
      <c r="Q17" s="12"/>
      <c r="R17" s="12"/>
      <c r="S17" s="12"/>
      <c r="T17" s="12"/>
      <c r="U17" s="12"/>
    </row>
    <row r="18" spans="2:21" s="13" customFormat="1" ht="25.5">
      <c r="B18" s="2"/>
      <c r="C18" s="24" t="s">
        <v>49</v>
      </c>
      <c r="D18" s="33">
        <v>213</v>
      </c>
      <c r="E18" s="26">
        <v>25000</v>
      </c>
      <c r="F18" s="26">
        <v>24700</v>
      </c>
      <c r="G18" s="3"/>
      <c r="I18" s="79" t="s">
        <v>758</v>
      </c>
      <c r="P18" s="12"/>
      <c r="Q18" s="12"/>
      <c r="R18" s="12"/>
      <c r="S18" s="12"/>
      <c r="T18" s="12"/>
      <c r="U18" s="12"/>
    </row>
    <row r="19" spans="2:21" s="13" customFormat="1" ht="12.75">
      <c r="B19" s="2"/>
      <c r="C19" s="24" t="s">
        <v>50</v>
      </c>
      <c r="D19" s="33">
        <v>214</v>
      </c>
      <c r="E19" s="26">
        <v>0</v>
      </c>
      <c r="F19" s="26">
        <v>0</v>
      </c>
      <c r="G19" s="3"/>
      <c r="I19" s="79" t="s">
        <v>759</v>
      </c>
      <c r="P19" s="12"/>
      <c r="Q19" s="12"/>
      <c r="R19" s="12"/>
      <c r="S19" s="12"/>
      <c r="T19" s="12"/>
      <c r="U19" s="12"/>
    </row>
    <row r="20" spans="2:21" s="13" customFormat="1" ht="25.5">
      <c r="B20" s="2"/>
      <c r="C20" s="24" t="s">
        <v>51</v>
      </c>
      <c r="D20" s="33">
        <v>215</v>
      </c>
      <c r="E20" s="26">
        <v>59000</v>
      </c>
      <c r="F20" s="26">
        <v>68000</v>
      </c>
      <c r="G20" s="3"/>
      <c r="I20" s="79" t="s">
        <v>760</v>
      </c>
      <c r="P20" s="12"/>
      <c r="Q20" s="12"/>
      <c r="R20" s="12"/>
      <c r="S20" s="12"/>
      <c r="T20" s="12"/>
      <c r="U20" s="12"/>
    </row>
    <row r="21" spans="2:21" s="13" customFormat="1" ht="12.75">
      <c r="B21" s="2"/>
      <c r="C21" s="24" t="s">
        <v>52</v>
      </c>
      <c r="D21" s="33">
        <v>216</v>
      </c>
      <c r="E21" s="26">
        <v>24000</v>
      </c>
      <c r="F21" s="26">
        <v>19820</v>
      </c>
      <c r="G21" s="3"/>
      <c r="I21" s="79" t="s">
        <v>761</v>
      </c>
      <c r="P21" s="12"/>
      <c r="Q21" s="12"/>
      <c r="R21" s="12"/>
      <c r="S21" s="12"/>
      <c r="T21" s="12"/>
      <c r="U21" s="12"/>
    </row>
    <row r="22" spans="2:21" s="13" customFormat="1" ht="25.5">
      <c r="B22" s="2"/>
      <c r="C22" s="24" t="s">
        <v>53</v>
      </c>
      <c r="D22" s="33">
        <v>217</v>
      </c>
      <c r="E22" s="26">
        <v>0</v>
      </c>
      <c r="F22" s="26">
        <v>0</v>
      </c>
      <c r="G22" s="3"/>
      <c r="I22" s="79" t="s">
        <v>762</v>
      </c>
      <c r="P22" s="12"/>
      <c r="Q22" s="12"/>
      <c r="R22" s="12"/>
      <c r="S22" s="12"/>
      <c r="T22" s="12"/>
      <c r="U22" s="12"/>
    </row>
    <row r="23" spans="2:21" s="13" customFormat="1" ht="12.75">
      <c r="B23" s="2"/>
      <c r="C23" s="24" t="s">
        <v>54</v>
      </c>
      <c r="D23" s="33">
        <v>218</v>
      </c>
      <c r="E23" s="26">
        <v>0</v>
      </c>
      <c r="F23" s="26">
        <v>0</v>
      </c>
      <c r="G23" s="3"/>
      <c r="I23" s="79" t="s">
        <v>763</v>
      </c>
      <c r="P23" s="12"/>
      <c r="Q23" s="12"/>
      <c r="R23" s="12"/>
      <c r="S23" s="12"/>
      <c r="T23" s="12"/>
      <c r="U23" s="12"/>
    </row>
    <row r="24" spans="2:21" s="13" customFormat="1" ht="12.75">
      <c r="B24" s="2"/>
      <c r="C24" s="24" t="s">
        <v>55</v>
      </c>
      <c r="D24" s="33">
        <v>219</v>
      </c>
      <c r="E24" s="26">
        <v>14520</v>
      </c>
      <c r="F24" s="26">
        <v>18900</v>
      </c>
      <c r="G24" s="3"/>
      <c r="I24" s="79" t="s">
        <v>764</v>
      </c>
      <c r="P24" s="12"/>
      <c r="Q24" s="12"/>
      <c r="R24" s="12"/>
      <c r="S24" s="12"/>
      <c r="T24" s="12"/>
      <c r="U24" s="12"/>
    </row>
    <row r="25" spans="2:21" s="13" customFormat="1" ht="25.5">
      <c r="B25" s="2"/>
      <c r="C25" s="10" t="s">
        <v>19</v>
      </c>
      <c r="D25" s="33">
        <v>220</v>
      </c>
      <c r="E25" s="26">
        <v>15000</v>
      </c>
      <c r="F25" s="26">
        <v>18000</v>
      </c>
      <c r="G25" s="3"/>
      <c r="I25" s="79" t="s">
        <v>765</v>
      </c>
      <c r="P25" s="12"/>
      <c r="Q25" s="12"/>
      <c r="R25" s="12"/>
      <c r="S25" s="12"/>
      <c r="T25" s="12"/>
      <c r="U25" s="12"/>
    </row>
    <row r="26" spans="2:21" s="13" customFormat="1" ht="51">
      <c r="B26" s="2"/>
      <c r="C26" s="10" t="s">
        <v>56</v>
      </c>
      <c r="D26" s="33">
        <v>230</v>
      </c>
      <c r="E26" s="11">
        <f>SUM(E27:E28)</f>
        <v>0</v>
      </c>
      <c r="F26" s="11">
        <f>SUM(F27:F28)</f>
        <v>0</v>
      </c>
      <c r="G26" s="3"/>
      <c r="P26" s="12"/>
      <c r="Q26" s="12"/>
      <c r="R26" s="12"/>
      <c r="S26" s="12"/>
      <c r="T26" s="12"/>
      <c r="U26" s="12"/>
    </row>
    <row r="27" spans="2:21" s="13" customFormat="1" ht="12.75">
      <c r="B27" s="2"/>
      <c r="C27" s="24" t="s">
        <v>57</v>
      </c>
      <c r="D27" s="33">
        <v>231</v>
      </c>
      <c r="E27" s="26">
        <v>0</v>
      </c>
      <c r="F27" s="26">
        <v>0</v>
      </c>
      <c r="G27" s="3"/>
      <c r="P27" s="12"/>
      <c r="Q27" s="12"/>
      <c r="R27" s="12"/>
      <c r="S27" s="12"/>
      <c r="T27" s="12"/>
      <c r="U27" s="12"/>
    </row>
    <row r="28" spans="2:21" s="13" customFormat="1" ht="12.75">
      <c r="B28" s="2"/>
      <c r="C28" s="24" t="s">
        <v>58</v>
      </c>
      <c r="D28" s="33">
        <v>232</v>
      </c>
      <c r="E28" s="26">
        <v>0</v>
      </c>
      <c r="F28" s="26">
        <v>0</v>
      </c>
      <c r="G28" s="3"/>
      <c r="P28" s="12"/>
      <c r="Q28" s="12"/>
      <c r="R28" s="12"/>
      <c r="S28" s="12"/>
      <c r="T28" s="12"/>
      <c r="U28" s="12"/>
    </row>
    <row r="29" spans="2:21" s="13" customFormat="1" ht="51">
      <c r="B29" s="2"/>
      <c r="C29" s="10" t="s">
        <v>59</v>
      </c>
      <c r="D29" s="33">
        <v>240</v>
      </c>
      <c r="E29" s="11">
        <f>SUM(E30:E35)</f>
        <v>163640</v>
      </c>
      <c r="F29" s="11">
        <f>SUM(F30:F35)</f>
        <v>96800</v>
      </c>
      <c r="G29" s="3"/>
      <c r="P29" s="12"/>
      <c r="Q29" s="12"/>
      <c r="R29" s="12"/>
      <c r="S29" s="12"/>
      <c r="T29" s="12"/>
      <c r="U29" s="12"/>
    </row>
    <row r="30" spans="2:21" s="13" customFormat="1" ht="12.75">
      <c r="B30" s="2"/>
      <c r="C30" s="24" t="s">
        <v>60</v>
      </c>
      <c r="D30" s="33">
        <v>241</v>
      </c>
      <c r="E30" s="26">
        <v>161140</v>
      </c>
      <c r="F30" s="26">
        <v>94000</v>
      </c>
      <c r="G30" s="3"/>
      <c r="P30" s="12"/>
      <c r="Q30" s="12"/>
      <c r="R30" s="12"/>
      <c r="S30" s="12"/>
      <c r="T30" s="12"/>
      <c r="U30" s="12"/>
    </row>
    <row r="31" spans="2:21" s="13" customFormat="1" ht="12.75">
      <c r="B31" s="2"/>
      <c r="C31" s="24" t="s">
        <v>62</v>
      </c>
      <c r="D31" s="33">
        <v>242</v>
      </c>
      <c r="E31" s="26">
        <v>0</v>
      </c>
      <c r="F31" s="26">
        <v>0</v>
      </c>
      <c r="G31" s="3"/>
      <c r="P31" s="12"/>
      <c r="Q31" s="12"/>
      <c r="R31" s="12"/>
      <c r="S31" s="12"/>
      <c r="T31" s="12"/>
      <c r="U31" s="12"/>
    </row>
    <row r="32" spans="2:21" s="13" customFormat="1" ht="12.75">
      <c r="B32" s="2"/>
      <c r="C32" s="24" t="s">
        <v>61</v>
      </c>
      <c r="D32" s="33">
        <v>243</v>
      </c>
      <c r="E32" s="26">
        <v>0</v>
      </c>
      <c r="F32" s="26">
        <v>0</v>
      </c>
      <c r="G32" s="3"/>
      <c r="P32" s="12"/>
      <c r="Q32" s="12"/>
      <c r="R32" s="12"/>
      <c r="S32" s="12"/>
      <c r="T32" s="12"/>
      <c r="U32" s="12"/>
    </row>
    <row r="33" spans="2:21" s="13" customFormat="1" ht="12.75">
      <c r="B33" s="2"/>
      <c r="C33" s="24" t="s">
        <v>63</v>
      </c>
      <c r="D33" s="33">
        <v>244</v>
      </c>
      <c r="E33" s="26">
        <v>0</v>
      </c>
      <c r="F33" s="26">
        <v>0</v>
      </c>
      <c r="G33" s="3"/>
      <c r="P33" s="12"/>
      <c r="Q33" s="12"/>
      <c r="R33" s="12"/>
      <c r="S33" s="12"/>
      <c r="T33" s="12"/>
      <c r="U33" s="12"/>
    </row>
    <row r="34" spans="2:21" s="13" customFormat="1" ht="12.75">
      <c r="B34" s="2"/>
      <c r="C34" s="24" t="s">
        <v>64</v>
      </c>
      <c r="D34" s="33">
        <v>245</v>
      </c>
      <c r="E34" s="26">
        <v>0</v>
      </c>
      <c r="F34" s="26">
        <v>0</v>
      </c>
      <c r="G34" s="3"/>
      <c r="P34" s="12"/>
      <c r="Q34" s="12"/>
      <c r="R34" s="12"/>
      <c r="S34" s="12"/>
      <c r="T34" s="12"/>
      <c r="U34" s="12"/>
    </row>
    <row r="35" spans="2:21" s="13" customFormat="1" ht="12.75">
      <c r="B35" s="2"/>
      <c r="C35" s="24" t="s">
        <v>58</v>
      </c>
      <c r="D35" s="33">
        <v>249</v>
      </c>
      <c r="E35" s="26">
        <v>2500</v>
      </c>
      <c r="F35" s="26">
        <v>2800</v>
      </c>
      <c r="G35" s="3"/>
      <c r="P35" s="12"/>
      <c r="Q35" s="12"/>
      <c r="R35" s="12"/>
      <c r="S35" s="12"/>
      <c r="T35" s="12"/>
      <c r="U35" s="12"/>
    </row>
    <row r="36" spans="2:21" s="13" customFormat="1" ht="12.75">
      <c r="B36" s="2"/>
      <c r="C36" s="10" t="s">
        <v>65</v>
      </c>
      <c r="D36" s="33">
        <v>250</v>
      </c>
      <c r="E36" s="11">
        <f>SUM(E37:E38)</f>
        <v>0</v>
      </c>
      <c r="F36" s="11">
        <f>SUM(F37:F38)</f>
        <v>0</v>
      </c>
      <c r="G36" s="3"/>
      <c r="P36" s="12"/>
      <c r="Q36" s="12"/>
      <c r="R36" s="12"/>
      <c r="S36" s="12"/>
      <c r="T36" s="12"/>
      <c r="U36" s="12"/>
    </row>
    <row r="37" spans="2:21" s="13" customFormat="1" ht="12.75">
      <c r="B37" s="2"/>
      <c r="C37" s="24" t="s">
        <v>66</v>
      </c>
      <c r="D37" s="33">
        <v>251</v>
      </c>
      <c r="E37" s="26">
        <v>0</v>
      </c>
      <c r="F37" s="26">
        <v>0</v>
      </c>
      <c r="G37" s="3"/>
      <c r="P37" s="12"/>
      <c r="Q37" s="12"/>
      <c r="R37" s="12"/>
      <c r="S37" s="12"/>
      <c r="T37" s="12"/>
      <c r="U37" s="12"/>
    </row>
    <row r="38" spans="2:21" s="13" customFormat="1" ht="12.75">
      <c r="B38" s="2"/>
      <c r="C38" s="24" t="s">
        <v>67</v>
      </c>
      <c r="D38" s="33">
        <v>252</v>
      </c>
      <c r="E38" s="26">
        <v>0</v>
      </c>
      <c r="F38" s="26">
        <v>0</v>
      </c>
      <c r="G38" s="3"/>
      <c r="P38" s="12"/>
      <c r="Q38" s="12"/>
      <c r="R38" s="12"/>
      <c r="S38" s="12"/>
      <c r="T38" s="12"/>
      <c r="U38" s="12"/>
    </row>
    <row r="39" spans="2:21" s="13" customFormat="1" ht="12.75">
      <c r="B39" s="2"/>
      <c r="C39" s="10" t="s">
        <v>68</v>
      </c>
      <c r="D39" s="33">
        <v>260</v>
      </c>
      <c r="E39" s="26">
        <v>4500</v>
      </c>
      <c r="F39" s="26">
        <v>6500</v>
      </c>
      <c r="G39" s="3"/>
      <c r="P39" s="12"/>
      <c r="Q39" s="12"/>
      <c r="R39" s="12"/>
      <c r="S39" s="12"/>
      <c r="T39" s="12"/>
      <c r="U39" s="12"/>
    </row>
    <row r="40" spans="2:21" s="13" customFormat="1" ht="25.5">
      <c r="B40" s="2"/>
      <c r="C40" s="24" t="s">
        <v>69</v>
      </c>
      <c r="D40" s="33">
        <v>261</v>
      </c>
      <c r="E40" s="26">
        <v>0</v>
      </c>
      <c r="F40" s="26">
        <v>0</v>
      </c>
      <c r="G40" s="3"/>
      <c r="P40" s="12"/>
      <c r="Q40" s="12"/>
      <c r="R40" s="12"/>
      <c r="S40" s="12"/>
      <c r="T40" s="12"/>
      <c r="U40" s="12"/>
    </row>
    <row r="41" spans="2:21" s="13" customFormat="1" ht="12.75">
      <c r="B41" s="2"/>
      <c r="C41" s="10" t="s">
        <v>20</v>
      </c>
      <c r="D41" s="33">
        <v>270</v>
      </c>
      <c r="E41" s="26">
        <v>90</v>
      </c>
      <c r="F41" s="26">
        <v>84</v>
      </c>
      <c r="G41" s="3"/>
      <c r="P41" s="12"/>
      <c r="Q41" s="12"/>
      <c r="R41" s="12"/>
      <c r="S41" s="12"/>
      <c r="T41" s="12"/>
      <c r="U41" s="12"/>
    </row>
    <row r="42" spans="2:21" s="13" customFormat="1" ht="12.75">
      <c r="B42" s="2"/>
      <c r="C42" s="10" t="s">
        <v>21</v>
      </c>
      <c r="D42" s="33">
        <v>280</v>
      </c>
      <c r="E42" s="26">
        <v>0</v>
      </c>
      <c r="F42" s="26">
        <v>0</v>
      </c>
      <c r="G42" s="3"/>
      <c r="P42" s="12"/>
      <c r="Q42" s="12"/>
      <c r="R42" s="12"/>
      <c r="S42" s="12"/>
      <c r="T42" s="12"/>
      <c r="U42" s="12"/>
    </row>
    <row r="43" spans="2:21" s="13" customFormat="1" ht="12.75">
      <c r="B43" s="2"/>
      <c r="C43" s="10" t="s">
        <v>22</v>
      </c>
      <c r="D43" s="33">
        <v>290</v>
      </c>
      <c r="E43" s="11">
        <f>E15+E25+E26+E29+E36+E39+E41+E42</f>
        <v>350750</v>
      </c>
      <c r="F43" s="11">
        <f>F15+F25+F26+F29+F36+F39+F41+F42</f>
        <v>307804</v>
      </c>
      <c r="G43" s="3"/>
      <c r="P43" s="12"/>
      <c r="Q43" s="12"/>
      <c r="R43" s="12"/>
      <c r="S43" s="12"/>
      <c r="T43" s="12"/>
      <c r="U43" s="12"/>
    </row>
    <row r="44" spans="2:21" s="13" customFormat="1" ht="12.75">
      <c r="B44" s="2"/>
      <c r="C44" s="10" t="s">
        <v>23</v>
      </c>
      <c r="D44" s="33">
        <v>300</v>
      </c>
      <c r="E44" s="11">
        <f>E43+E13</f>
        <v>692100</v>
      </c>
      <c r="F44" s="11">
        <f>F43+F13</f>
        <v>702255</v>
      </c>
      <c r="G44" s="3"/>
      <c r="P44" s="12"/>
      <c r="Q44" s="12"/>
      <c r="R44" s="12"/>
      <c r="S44" s="12"/>
      <c r="T44" s="12"/>
      <c r="U44" s="12"/>
    </row>
    <row r="45" spans="2:21" s="13" customFormat="1" ht="12.75">
      <c r="B45" s="2"/>
      <c r="C45" s="84" t="s">
        <v>25</v>
      </c>
      <c r="D45" s="85"/>
      <c r="E45" s="85"/>
      <c r="F45" s="86"/>
      <c r="G45" s="3"/>
      <c r="P45" s="12"/>
      <c r="Q45" s="12"/>
      <c r="R45" s="12"/>
      <c r="S45" s="12"/>
      <c r="T45" s="12"/>
      <c r="U45" s="12"/>
    </row>
    <row r="46" spans="2:21" s="13" customFormat="1" ht="12.75">
      <c r="B46" s="2"/>
      <c r="C46" s="81" t="s">
        <v>26</v>
      </c>
      <c r="D46" s="82"/>
      <c r="E46" s="82"/>
      <c r="F46" s="83"/>
      <c r="G46" s="3"/>
      <c r="P46" s="12"/>
      <c r="Q46" s="12"/>
      <c r="R46" s="12"/>
      <c r="S46" s="12"/>
      <c r="T46" s="12"/>
      <c r="U46" s="12"/>
    </row>
    <row r="47" spans="2:21" s="13" customFormat="1" ht="12.75">
      <c r="B47" s="2"/>
      <c r="C47" s="10" t="s">
        <v>27</v>
      </c>
      <c r="D47" s="33">
        <v>410</v>
      </c>
      <c r="E47" s="26">
        <v>2000</v>
      </c>
      <c r="F47" s="26">
        <v>2000</v>
      </c>
      <c r="G47" s="3"/>
      <c r="P47" s="12"/>
      <c r="Q47" s="12"/>
      <c r="R47" s="12"/>
      <c r="S47" s="12"/>
      <c r="T47" s="12"/>
      <c r="U47" s="12"/>
    </row>
    <row r="48" spans="2:21" s="13" customFormat="1" ht="38.25">
      <c r="B48" s="2"/>
      <c r="C48" s="10" t="s">
        <v>28</v>
      </c>
      <c r="D48" s="33">
        <v>411</v>
      </c>
      <c r="E48" s="26">
        <v>0</v>
      </c>
      <c r="F48" s="26">
        <v>0</v>
      </c>
      <c r="G48" s="3"/>
      <c r="P48" s="12"/>
      <c r="Q48" s="12"/>
      <c r="R48" s="12"/>
      <c r="S48" s="12"/>
      <c r="T48" s="12"/>
      <c r="U48" s="12"/>
    </row>
    <row r="49" spans="2:21" s="13" customFormat="1" ht="12.75">
      <c r="B49" s="2"/>
      <c r="C49" s="10" t="s">
        <v>70</v>
      </c>
      <c r="D49" s="33">
        <v>420</v>
      </c>
      <c r="E49" s="11">
        <f>SUM(E50:E51)</f>
        <v>6500</v>
      </c>
      <c r="F49" s="11">
        <f>SUM(F50:F51)</f>
        <v>7500</v>
      </c>
      <c r="G49" s="3"/>
      <c r="P49" s="12"/>
      <c r="Q49" s="12"/>
      <c r="R49" s="12"/>
      <c r="S49" s="12"/>
      <c r="T49" s="12"/>
      <c r="U49" s="12"/>
    </row>
    <row r="50" spans="2:21" s="13" customFormat="1" ht="25.5">
      <c r="B50" s="2"/>
      <c r="C50" s="24" t="s">
        <v>71</v>
      </c>
      <c r="D50" s="33">
        <v>421</v>
      </c>
      <c r="E50" s="26">
        <v>0</v>
      </c>
      <c r="F50" s="26">
        <v>0</v>
      </c>
      <c r="G50" s="3"/>
      <c r="P50" s="12"/>
      <c r="Q50" s="12"/>
      <c r="R50" s="12"/>
      <c r="S50" s="12"/>
      <c r="T50" s="12"/>
      <c r="U50" s="12"/>
    </row>
    <row r="51" spans="2:21" s="13" customFormat="1" ht="38.25">
      <c r="B51" s="2"/>
      <c r="C51" s="24" t="s">
        <v>72</v>
      </c>
      <c r="D51" s="33">
        <v>422</v>
      </c>
      <c r="E51" s="26">
        <v>6500</v>
      </c>
      <c r="F51" s="26">
        <v>7500</v>
      </c>
      <c r="G51" s="3"/>
      <c r="P51" s="12"/>
      <c r="Q51" s="12"/>
      <c r="R51" s="12"/>
      <c r="S51" s="12"/>
      <c r="T51" s="12"/>
      <c r="U51" s="12"/>
    </row>
    <row r="52" spans="2:21" s="13" customFormat="1" ht="12.75">
      <c r="B52" s="2"/>
      <c r="C52" s="10" t="s">
        <v>29</v>
      </c>
      <c r="D52" s="33">
        <v>430</v>
      </c>
      <c r="E52" s="26">
        <v>350000</v>
      </c>
      <c r="F52" s="26">
        <v>420000</v>
      </c>
      <c r="G52" s="3"/>
      <c r="P52" s="12"/>
      <c r="Q52" s="12"/>
      <c r="R52" s="12"/>
      <c r="S52" s="12"/>
      <c r="T52" s="12"/>
      <c r="U52" s="12"/>
    </row>
    <row r="53" spans="2:21" s="13" customFormat="1" ht="25.5">
      <c r="B53" s="2"/>
      <c r="C53" s="10" t="s">
        <v>30</v>
      </c>
      <c r="D53" s="33">
        <v>440</v>
      </c>
      <c r="E53" s="26">
        <v>0</v>
      </c>
      <c r="F53" s="26">
        <v>0</v>
      </c>
      <c r="G53" s="3"/>
      <c r="P53" s="12"/>
      <c r="Q53" s="12"/>
      <c r="R53" s="12"/>
      <c r="S53" s="12"/>
      <c r="T53" s="12"/>
      <c r="U53" s="12"/>
    </row>
    <row r="54" spans="2:21" s="13" customFormat="1" ht="25.5">
      <c r="B54" s="2"/>
      <c r="C54" s="10" t="s">
        <v>31</v>
      </c>
      <c r="D54" s="33">
        <v>450</v>
      </c>
      <c r="E54" s="26">
        <v>35000</v>
      </c>
      <c r="F54" s="26">
        <v>38000</v>
      </c>
      <c r="G54" s="3"/>
      <c r="P54" s="12"/>
      <c r="Q54" s="12"/>
      <c r="R54" s="12"/>
      <c r="S54" s="12"/>
      <c r="T54" s="12"/>
      <c r="U54" s="12"/>
    </row>
    <row r="55" spans="2:21" s="13" customFormat="1" ht="12.75">
      <c r="B55" s="2"/>
      <c r="C55" s="10" t="s">
        <v>32</v>
      </c>
      <c r="D55" s="33">
        <v>460</v>
      </c>
      <c r="E55" s="26">
        <v>0</v>
      </c>
      <c r="F55" s="26">
        <v>0</v>
      </c>
      <c r="G55" s="3"/>
      <c r="P55" s="12"/>
      <c r="Q55" s="12"/>
      <c r="R55" s="12"/>
      <c r="S55" s="12"/>
      <c r="T55" s="12"/>
      <c r="U55" s="12"/>
    </row>
    <row r="56" spans="2:21" s="13" customFormat="1" ht="12.75">
      <c r="B56" s="2"/>
      <c r="C56" s="10" t="s">
        <v>33</v>
      </c>
      <c r="D56" s="33">
        <v>470</v>
      </c>
      <c r="E56" s="26">
        <v>0</v>
      </c>
      <c r="F56" s="26">
        <v>0</v>
      </c>
      <c r="G56" s="3"/>
      <c r="P56" s="12"/>
      <c r="Q56" s="12"/>
      <c r="R56" s="12"/>
      <c r="S56" s="12"/>
      <c r="T56" s="12"/>
      <c r="U56" s="12"/>
    </row>
    <row r="57" spans="1:21" s="13" customFormat="1" ht="12.75">
      <c r="A57" s="42"/>
      <c r="B57" s="2"/>
      <c r="C57" s="10" t="s">
        <v>34</v>
      </c>
      <c r="D57" s="33">
        <v>490</v>
      </c>
      <c r="E57" s="11">
        <f>E47+E48+E49+E52+E53+E54+E55+E56</f>
        <v>393500</v>
      </c>
      <c r="F57" s="11">
        <f>F47+F48+F49+F52+F53+F54+F55+F56</f>
        <v>467500</v>
      </c>
      <c r="G57" s="3"/>
      <c r="H57" s="42"/>
      <c r="P57" s="12"/>
      <c r="Q57" s="12"/>
      <c r="R57" s="12"/>
      <c r="S57" s="12"/>
      <c r="T57" s="12"/>
      <c r="U57" s="12"/>
    </row>
    <row r="58" spans="2:21" s="13" customFormat="1" ht="12.75">
      <c r="B58" s="2"/>
      <c r="C58" s="81" t="s">
        <v>35</v>
      </c>
      <c r="D58" s="82"/>
      <c r="E58" s="82"/>
      <c r="F58" s="83"/>
      <c r="G58" s="3"/>
      <c r="P58" s="12"/>
      <c r="Q58" s="12"/>
      <c r="R58" s="12"/>
      <c r="S58" s="12"/>
      <c r="T58" s="12"/>
      <c r="U58" s="12"/>
    </row>
    <row r="59" spans="2:21" s="13" customFormat="1" ht="12.75">
      <c r="B59" s="2"/>
      <c r="C59" s="10" t="s">
        <v>36</v>
      </c>
      <c r="D59" s="33">
        <v>510</v>
      </c>
      <c r="E59" s="26">
        <v>3200</v>
      </c>
      <c r="F59" s="26">
        <v>1500</v>
      </c>
      <c r="G59" s="3"/>
      <c r="P59" s="12"/>
      <c r="Q59" s="12"/>
      <c r="R59" s="12"/>
      <c r="S59" s="12"/>
      <c r="T59" s="12"/>
      <c r="U59" s="12"/>
    </row>
    <row r="60" spans="2:21" s="13" customFormat="1" ht="12.75">
      <c r="B60" s="2"/>
      <c r="C60" s="10" t="s">
        <v>37</v>
      </c>
      <c r="D60" s="33">
        <v>520</v>
      </c>
      <c r="E60" s="26">
        <v>0</v>
      </c>
      <c r="F60" s="26">
        <v>0</v>
      </c>
      <c r="G60" s="3"/>
      <c r="P60" s="12"/>
      <c r="Q60" s="12"/>
      <c r="R60" s="12"/>
      <c r="S60" s="12"/>
      <c r="T60" s="12"/>
      <c r="U60" s="12"/>
    </row>
    <row r="61" spans="2:21" s="13" customFormat="1" ht="12.75">
      <c r="B61" s="2"/>
      <c r="C61" s="10" t="s">
        <v>38</v>
      </c>
      <c r="D61" s="33">
        <v>590</v>
      </c>
      <c r="E61" s="11">
        <f>E59+E60</f>
        <v>3200</v>
      </c>
      <c r="F61" s="11">
        <f>F59+F60</f>
        <v>1500</v>
      </c>
      <c r="G61" s="3"/>
      <c r="P61" s="12"/>
      <c r="Q61" s="12"/>
      <c r="R61" s="12"/>
      <c r="S61" s="12"/>
      <c r="T61" s="12"/>
      <c r="U61" s="12"/>
    </row>
    <row r="62" spans="2:21" s="13" customFormat="1" ht="12.75">
      <c r="B62" s="2"/>
      <c r="C62" s="81" t="s">
        <v>39</v>
      </c>
      <c r="D62" s="82"/>
      <c r="E62" s="82"/>
      <c r="F62" s="83"/>
      <c r="G62" s="3"/>
      <c r="P62" s="12"/>
      <c r="Q62" s="12"/>
      <c r="R62" s="12"/>
      <c r="S62" s="12"/>
      <c r="T62" s="12"/>
      <c r="U62" s="12"/>
    </row>
    <row r="63" spans="2:21" s="13" customFormat="1" ht="12.75">
      <c r="B63" s="2"/>
      <c r="C63" s="10" t="s">
        <v>40</v>
      </c>
      <c r="D63" s="33">
        <v>610</v>
      </c>
      <c r="E63" s="26">
        <v>24000</v>
      </c>
      <c r="F63" s="26">
        <v>12000</v>
      </c>
      <c r="G63" s="3"/>
      <c r="P63" s="12"/>
      <c r="Q63" s="12"/>
      <c r="R63" s="12"/>
      <c r="S63" s="12"/>
      <c r="T63" s="12"/>
      <c r="U63" s="12"/>
    </row>
    <row r="64" spans="2:21" s="13" customFormat="1" ht="25.5">
      <c r="B64" s="2"/>
      <c r="C64" s="10" t="s">
        <v>73</v>
      </c>
      <c r="D64" s="33">
        <v>620</v>
      </c>
      <c r="E64" s="11">
        <f>SUM(E65:E72)</f>
        <v>271400</v>
      </c>
      <c r="F64" s="11">
        <f>SUM(F65:F72)</f>
        <v>220737</v>
      </c>
      <c r="G64" s="3"/>
      <c r="P64" s="12"/>
      <c r="Q64" s="12"/>
      <c r="R64" s="12"/>
      <c r="S64" s="12"/>
      <c r="T64" s="12"/>
      <c r="U64" s="12"/>
    </row>
    <row r="65" spans="2:21" s="13" customFormat="1" ht="12.75">
      <c r="B65" s="2"/>
      <c r="C65" s="24" t="s">
        <v>74</v>
      </c>
      <c r="D65" s="33">
        <v>621</v>
      </c>
      <c r="E65" s="26">
        <v>180000</v>
      </c>
      <c r="F65" s="26">
        <v>120000</v>
      </c>
      <c r="G65" s="3"/>
      <c r="P65" s="12"/>
      <c r="Q65" s="12"/>
      <c r="R65" s="12"/>
      <c r="S65" s="12"/>
      <c r="T65" s="12"/>
      <c r="U65" s="12"/>
    </row>
    <row r="66" spans="2:21" s="13" customFormat="1" ht="12.75">
      <c r="B66" s="2"/>
      <c r="C66" s="24" t="s">
        <v>75</v>
      </c>
      <c r="D66" s="33">
        <v>622</v>
      </c>
      <c r="E66" s="26">
        <v>0</v>
      </c>
      <c r="F66" s="26">
        <v>0</v>
      </c>
      <c r="G66" s="3"/>
      <c r="P66" s="12"/>
      <c r="Q66" s="12"/>
      <c r="R66" s="12"/>
      <c r="S66" s="12"/>
      <c r="T66" s="12"/>
      <c r="U66" s="12"/>
    </row>
    <row r="67" spans="2:21" s="13" customFormat="1" ht="25.5">
      <c r="B67" s="2"/>
      <c r="C67" s="24" t="s">
        <v>76</v>
      </c>
      <c r="D67" s="33">
        <v>623</v>
      </c>
      <c r="E67" s="26">
        <v>7000</v>
      </c>
      <c r="F67" s="26">
        <v>9800</v>
      </c>
      <c r="G67" s="3"/>
      <c r="P67" s="12"/>
      <c r="Q67" s="12"/>
      <c r="R67" s="12"/>
      <c r="S67" s="12"/>
      <c r="T67" s="12"/>
      <c r="U67" s="12"/>
    </row>
    <row r="68" spans="2:21" s="13" customFormat="1" ht="12.75">
      <c r="B68" s="2"/>
      <c r="C68" s="24" t="s">
        <v>77</v>
      </c>
      <c r="D68" s="33">
        <v>624</v>
      </c>
      <c r="E68" s="26">
        <v>0</v>
      </c>
      <c r="F68" s="26">
        <v>0</v>
      </c>
      <c r="G68" s="3"/>
      <c r="P68" s="12"/>
      <c r="Q68" s="12"/>
      <c r="R68" s="12"/>
      <c r="S68" s="12"/>
      <c r="T68" s="12"/>
      <c r="U68" s="12"/>
    </row>
    <row r="69" spans="2:21" s="13" customFormat="1" ht="12.75">
      <c r="B69" s="2"/>
      <c r="C69" s="24" t="s">
        <v>78</v>
      </c>
      <c r="D69" s="33">
        <v>625</v>
      </c>
      <c r="E69" s="26">
        <v>55000</v>
      </c>
      <c r="F69" s="26">
        <v>54000</v>
      </c>
      <c r="G69" s="3"/>
      <c r="P69" s="12"/>
      <c r="Q69" s="12"/>
      <c r="R69" s="12"/>
      <c r="S69" s="12"/>
      <c r="T69" s="12"/>
      <c r="U69" s="12"/>
    </row>
    <row r="70" spans="2:21" s="13" customFormat="1" ht="25.5">
      <c r="B70" s="2"/>
      <c r="C70" s="24" t="s">
        <v>79</v>
      </c>
      <c r="D70" s="33">
        <v>626</v>
      </c>
      <c r="E70" s="26">
        <v>24000</v>
      </c>
      <c r="F70" s="26">
        <v>27800</v>
      </c>
      <c r="G70" s="3"/>
      <c r="P70" s="12"/>
      <c r="Q70" s="12"/>
      <c r="R70" s="12"/>
      <c r="S70" s="12"/>
      <c r="T70" s="12"/>
      <c r="U70" s="12"/>
    </row>
    <row r="71" spans="2:21" s="13" customFormat="1" ht="12.75">
      <c r="B71" s="2"/>
      <c r="C71" s="24" t="s">
        <v>80</v>
      </c>
      <c r="D71" s="33">
        <v>627</v>
      </c>
      <c r="E71" s="26">
        <v>0</v>
      </c>
      <c r="F71" s="26">
        <v>0</v>
      </c>
      <c r="G71" s="3"/>
      <c r="P71" s="12"/>
      <c r="Q71" s="12"/>
      <c r="R71" s="12"/>
      <c r="S71" s="12"/>
      <c r="T71" s="12"/>
      <c r="U71" s="12"/>
    </row>
    <row r="72" spans="2:21" s="13" customFormat="1" ht="25.5">
      <c r="B72" s="2"/>
      <c r="C72" s="24" t="s">
        <v>82</v>
      </c>
      <c r="D72" s="33">
        <v>628</v>
      </c>
      <c r="E72" s="26">
        <v>5400</v>
      </c>
      <c r="F72" s="26">
        <v>9137</v>
      </c>
      <c r="G72" s="3"/>
      <c r="P72" s="12"/>
      <c r="Q72" s="12"/>
      <c r="R72" s="12"/>
      <c r="S72" s="12"/>
      <c r="T72" s="12"/>
      <c r="U72" s="12"/>
    </row>
    <row r="73" spans="2:21" s="13" customFormat="1" ht="12.75">
      <c r="B73" s="2"/>
      <c r="C73" s="25" t="s">
        <v>81</v>
      </c>
      <c r="D73" s="33">
        <v>629</v>
      </c>
      <c r="E73" s="26">
        <v>7800</v>
      </c>
      <c r="F73" s="26">
        <v>3980</v>
      </c>
      <c r="G73" s="3"/>
      <c r="P73" s="12"/>
      <c r="Q73" s="12"/>
      <c r="R73" s="12"/>
      <c r="S73" s="12"/>
      <c r="T73" s="12"/>
      <c r="U73" s="12"/>
    </row>
    <row r="74" spans="2:21" s="13" customFormat="1" ht="25.5">
      <c r="B74" s="2"/>
      <c r="C74" s="10" t="s">
        <v>83</v>
      </c>
      <c r="D74" s="33">
        <v>630</v>
      </c>
      <c r="E74" s="11">
        <f>SUM(E75:E76)</f>
        <v>0</v>
      </c>
      <c r="F74" s="11">
        <f>SUM(F75:F76)</f>
        <v>0</v>
      </c>
      <c r="G74" s="3"/>
      <c r="P74" s="12"/>
      <c r="Q74" s="12"/>
      <c r="R74" s="12"/>
      <c r="S74" s="12"/>
      <c r="T74" s="12"/>
      <c r="U74" s="12"/>
    </row>
    <row r="75" spans="2:21" s="13" customFormat="1" ht="12.75">
      <c r="B75" s="2"/>
      <c r="C75" s="24" t="s">
        <v>84</v>
      </c>
      <c r="D75" s="33">
        <v>631</v>
      </c>
      <c r="E75" s="26">
        <v>0</v>
      </c>
      <c r="F75" s="26">
        <v>0</v>
      </c>
      <c r="G75" s="3"/>
      <c r="P75" s="12"/>
      <c r="Q75" s="12"/>
      <c r="R75" s="12"/>
      <c r="S75" s="12"/>
      <c r="T75" s="12"/>
      <c r="U75" s="12"/>
    </row>
    <row r="76" spans="2:21" s="13" customFormat="1" ht="12.75">
      <c r="B76" s="2"/>
      <c r="C76" s="24" t="s">
        <v>85</v>
      </c>
      <c r="D76" s="33">
        <v>632</v>
      </c>
      <c r="E76" s="26">
        <v>0</v>
      </c>
      <c r="F76" s="26">
        <v>0</v>
      </c>
      <c r="G76" s="3"/>
      <c r="P76" s="12"/>
      <c r="Q76" s="12"/>
      <c r="R76" s="12"/>
      <c r="S76" s="12"/>
      <c r="T76" s="12"/>
      <c r="U76" s="12"/>
    </row>
    <row r="77" spans="2:21" s="13" customFormat="1" ht="12.75">
      <c r="B77" s="2"/>
      <c r="C77" s="10" t="s">
        <v>41</v>
      </c>
      <c r="D77" s="33">
        <v>640</v>
      </c>
      <c r="E77" s="26">
        <v>0</v>
      </c>
      <c r="F77" s="26">
        <v>0</v>
      </c>
      <c r="G77" s="3"/>
      <c r="P77" s="12"/>
      <c r="Q77" s="12"/>
      <c r="R77" s="12"/>
      <c r="S77" s="12"/>
      <c r="T77" s="12"/>
      <c r="U77" s="12"/>
    </row>
    <row r="78" spans="2:21" s="13" customFormat="1" ht="12.75">
      <c r="B78" s="2"/>
      <c r="C78" s="10" t="s">
        <v>42</v>
      </c>
      <c r="D78" s="33">
        <v>650</v>
      </c>
      <c r="E78" s="26">
        <v>0</v>
      </c>
      <c r="F78" s="26">
        <v>0</v>
      </c>
      <c r="G78" s="3"/>
      <c r="P78" s="12"/>
      <c r="Q78" s="12"/>
      <c r="R78" s="12"/>
      <c r="S78" s="12"/>
      <c r="T78" s="12"/>
      <c r="U78" s="12"/>
    </row>
    <row r="79" spans="1:21" s="13" customFormat="1" ht="12.75">
      <c r="A79" s="42"/>
      <c r="B79" s="2"/>
      <c r="C79" s="10" t="s">
        <v>43</v>
      </c>
      <c r="D79" s="33">
        <v>690</v>
      </c>
      <c r="E79" s="11">
        <f>E63+E64+E74+E77+E78</f>
        <v>295400</v>
      </c>
      <c r="F79" s="11">
        <f>F63+F64+F74+F77+F78</f>
        <v>232737</v>
      </c>
      <c r="G79" s="3"/>
      <c r="H79" s="42"/>
      <c r="P79" s="12"/>
      <c r="Q79" s="12"/>
      <c r="R79" s="12"/>
      <c r="S79" s="12"/>
      <c r="T79" s="12"/>
      <c r="U79" s="12"/>
    </row>
    <row r="80" spans="2:21" s="13" customFormat="1" ht="12.75">
      <c r="B80" s="2"/>
      <c r="C80" s="34" t="s">
        <v>44</v>
      </c>
      <c r="D80" s="37">
        <v>700</v>
      </c>
      <c r="E80" s="35">
        <f>E57+E61+E79</f>
        <v>692100</v>
      </c>
      <c r="F80" s="35">
        <f>F57+F61+F79</f>
        <v>701737</v>
      </c>
      <c r="G80" s="3"/>
      <c r="P80" s="12"/>
      <c r="Q80" s="12"/>
      <c r="R80" s="12"/>
      <c r="S80" s="12"/>
      <c r="T80" s="12"/>
      <c r="U80" s="12"/>
    </row>
    <row r="81" spans="2:21" s="13" customFormat="1" ht="12.75">
      <c r="B81" s="2"/>
      <c r="C81" s="38" t="s">
        <v>45</v>
      </c>
      <c r="D81" s="39"/>
      <c r="E81" s="40">
        <f>E80-E44</f>
        <v>0</v>
      </c>
      <c r="F81" s="40">
        <f>F80-F44</f>
        <v>-518</v>
      </c>
      <c r="G81" s="3"/>
      <c r="P81" s="12"/>
      <c r="Q81" s="12"/>
      <c r="R81" s="12"/>
      <c r="S81" s="12"/>
      <c r="T81" s="12"/>
      <c r="U81" s="12"/>
    </row>
    <row r="82" spans="2:21" s="13" customFormat="1" ht="18">
      <c r="B82" s="19"/>
      <c r="C82" s="36"/>
      <c r="D82" s="36"/>
      <c r="E82" s="36"/>
      <c r="F82" s="36"/>
      <c r="G82" s="20"/>
      <c r="P82" s="12"/>
      <c r="Q82" s="12"/>
      <c r="R82" s="12"/>
      <c r="S82" s="12"/>
      <c r="T82" s="12"/>
      <c r="U82" s="12"/>
    </row>
    <row r="83" spans="2:21" s="13" customFormat="1" ht="12.75">
      <c r="B83" s="2"/>
      <c r="C83" s="36"/>
      <c r="D83" s="36"/>
      <c r="E83" s="36" t="str">
        <f>F4</f>
        <v>(млн.руб)</v>
      </c>
      <c r="F83" s="36"/>
      <c r="G83" s="3"/>
      <c r="P83" s="12"/>
      <c r="Q83" s="12"/>
      <c r="R83" s="12"/>
      <c r="S83" s="12"/>
      <c r="T83" s="12"/>
      <c r="U83" s="12"/>
    </row>
    <row r="84" spans="2:21" s="13" customFormat="1" ht="38.25">
      <c r="B84" s="2"/>
      <c r="C84" s="32" t="s">
        <v>86</v>
      </c>
      <c r="D84" s="32" t="s">
        <v>87</v>
      </c>
      <c r="E84" s="32" t="s">
        <v>88</v>
      </c>
      <c r="F84" s="36"/>
      <c r="G84" s="3"/>
      <c r="P84" s="12"/>
      <c r="Q84" s="12"/>
      <c r="R84" s="12"/>
      <c r="S84" s="12"/>
      <c r="T84" s="12"/>
      <c r="U84" s="12"/>
    </row>
    <row r="85" spans="2:21" s="13" customFormat="1" ht="12.75">
      <c r="B85" s="2"/>
      <c r="C85" s="10" t="s">
        <v>89</v>
      </c>
      <c r="D85" s="32" t="s">
        <v>90</v>
      </c>
      <c r="E85" s="32">
        <v>0</v>
      </c>
      <c r="F85" s="36"/>
      <c r="G85" s="3"/>
      <c r="P85" s="12"/>
      <c r="Q85" s="12"/>
      <c r="R85" s="12"/>
      <c r="S85" s="12"/>
      <c r="T85" s="12"/>
      <c r="U85" s="12"/>
    </row>
    <row r="86" spans="2:21" s="13" customFormat="1" ht="25.5">
      <c r="B86" s="2"/>
      <c r="C86" s="10" t="s">
        <v>91</v>
      </c>
      <c r="D86" s="32" t="s">
        <v>92</v>
      </c>
      <c r="E86" s="32">
        <v>5000</v>
      </c>
      <c r="F86" s="36"/>
      <c r="G86" s="3"/>
      <c r="P86" s="12"/>
      <c r="Q86" s="12"/>
      <c r="R86" s="12"/>
      <c r="S86" s="12"/>
      <c r="T86" s="12"/>
      <c r="U86" s="12"/>
    </row>
    <row r="87" spans="2:21" s="13" customFormat="1" ht="12.75">
      <c r="B87" s="2"/>
      <c r="C87" s="10" t="s">
        <v>93</v>
      </c>
      <c r="D87" s="32" t="s">
        <v>94</v>
      </c>
      <c r="E87" s="32">
        <v>0</v>
      </c>
      <c r="F87" s="36"/>
      <c r="G87" s="3"/>
      <c r="P87" s="12"/>
      <c r="Q87" s="12"/>
      <c r="R87" s="12"/>
      <c r="S87" s="12"/>
      <c r="T87" s="12"/>
      <c r="U87" s="12"/>
    </row>
    <row r="88" spans="2:21" s="13" customFormat="1" ht="12.75">
      <c r="B88" s="2"/>
      <c r="C88" s="10" t="s">
        <v>95</v>
      </c>
      <c r="D88" s="32" t="s">
        <v>96</v>
      </c>
      <c r="E88" s="32">
        <v>10</v>
      </c>
      <c r="F88" s="36"/>
      <c r="G88" s="3"/>
      <c r="P88" s="12"/>
      <c r="Q88" s="12"/>
      <c r="R88" s="12"/>
      <c r="S88" s="12"/>
      <c r="T88" s="12"/>
      <c r="U88" s="12"/>
    </row>
    <row r="89" spans="2:21" s="13" customFormat="1" ht="12.75">
      <c r="B89" s="2"/>
      <c r="C89" s="10" t="s">
        <v>97</v>
      </c>
      <c r="D89" s="32" t="s">
        <v>98</v>
      </c>
      <c r="E89" s="32">
        <v>180</v>
      </c>
      <c r="F89" s="36"/>
      <c r="G89" s="3"/>
      <c r="P89" s="12"/>
      <c r="Q89" s="12"/>
      <c r="R89" s="12"/>
      <c r="S89" s="12"/>
      <c r="T89" s="12"/>
      <c r="U89" s="12"/>
    </row>
    <row r="90" spans="2:21" s="13" customFormat="1" ht="12.75">
      <c r="B90" s="2"/>
      <c r="C90" s="10" t="s">
        <v>99</v>
      </c>
      <c r="D90" s="32" t="s">
        <v>100</v>
      </c>
      <c r="E90" s="32">
        <v>920</v>
      </c>
      <c r="F90" s="36"/>
      <c r="G90" s="3"/>
      <c r="P90" s="12"/>
      <c r="Q90" s="12"/>
      <c r="R90" s="12"/>
      <c r="S90" s="12"/>
      <c r="T90" s="12"/>
      <c r="U90" s="12"/>
    </row>
    <row r="91" spans="2:21" s="13" customFormat="1" ht="25.5">
      <c r="B91" s="2"/>
      <c r="C91" s="10" t="s">
        <v>101</v>
      </c>
      <c r="D91" s="32" t="s">
        <v>102</v>
      </c>
      <c r="E91" s="32">
        <v>4</v>
      </c>
      <c r="F91" s="36"/>
      <c r="G91" s="3"/>
      <c r="P91" s="12"/>
      <c r="Q91" s="12"/>
      <c r="R91" s="12"/>
      <c r="S91" s="12"/>
      <c r="T91" s="12"/>
      <c r="U91" s="12"/>
    </row>
    <row r="92" spans="2:21" s="13" customFormat="1" ht="25.5">
      <c r="B92" s="2"/>
      <c r="C92" s="10" t="s">
        <v>103</v>
      </c>
      <c r="D92" s="32" t="s">
        <v>104</v>
      </c>
      <c r="E92" s="32">
        <v>0</v>
      </c>
      <c r="F92" s="36"/>
      <c r="G92" s="3"/>
      <c r="P92" s="12"/>
      <c r="Q92" s="12"/>
      <c r="R92" s="12"/>
      <c r="S92" s="12"/>
      <c r="T92" s="12"/>
      <c r="U92" s="12"/>
    </row>
    <row r="93" spans="2:21" s="13" customFormat="1" ht="25.5">
      <c r="B93" s="2"/>
      <c r="C93" s="10" t="s">
        <v>105</v>
      </c>
      <c r="D93" s="32" t="s">
        <v>106</v>
      </c>
      <c r="E93" s="32">
        <v>1500</v>
      </c>
      <c r="F93" s="36"/>
      <c r="G93" s="3"/>
      <c r="P93" s="12"/>
      <c r="Q93" s="12"/>
      <c r="R93" s="12"/>
      <c r="S93" s="12"/>
      <c r="T93" s="12"/>
      <c r="U93" s="12"/>
    </row>
    <row r="94" spans="2:21" s="13" customFormat="1" ht="25.5">
      <c r="B94" s="2"/>
      <c r="C94" s="10" t="s">
        <v>107</v>
      </c>
      <c r="D94" s="32" t="s">
        <v>108</v>
      </c>
      <c r="E94" s="32">
        <v>6800</v>
      </c>
      <c r="F94" s="36"/>
      <c r="G94" s="3"/>
      <c r="P94" s="12"/>
      <c r="Q94" s="12"/>
      <c r="R94" s="12"/>
      <c r="S94" s="12"/>
      <c r="T94" s="12"/>
      <c r="U94" s="12"/>
    </row>
    <row r="95" spans="2:21" s="13" customFormat="1" ht="12.75">
      <c r="B95" s="2"/>
      <c r="C95" s="10" t="s">
        <v>109</v>
      </c>
      <c r="D95" s="32" t="s">
        <v>110</v>
      </c>
      <c r="E95" s="32">
        <v>0</v>
      </c>
      <c r="F95" s="36"/>
      <c r="G95" s="3"/>
      <c r="P95" s="12"/>
      <c r="Q95" s="12"/>
      <c r="R95" s="12"/>
      <c r="S95" s="12"/>
      <c r="T95" s="12"/>
      <c r="U95" s="12"/>
    </row>
    <row r="96" spans="2:21" s="13" customFormat="1" ht="25.5">
      <c r="B96" s="2"/>
      <c r="C96" s="10" t="s">
        <v>111</v>
      </c>
      <c r="D96" s="32" t="s">
        <v>112</v>
      </c>
      <c r="E96" s="32">
        <v>350</v>
      </c>
      <c r="F96" s="36"/>
      <c r="G96" s="3"/>
      <c r="P96" s="12"/>
      <c r="Q96" s="12"/>
      <c r="R96" s="12"/>
      <c r="S96" s="12"/>
      <c r="T96" s="12"/>
      <c r="U96" s="12"/>
    </row>
    <row r="97" spans="2:21" s="13" customFormat="1" ht="38.25">
      <c r="B97" s="2"/>
      <c r="C97" s="10" t="s">
        <v>113</v>
      </c>
      <c r="D97" s="32" t="s">
        <v>114</v>
      </c>
      <c r="E97" s="32">
        <v>8900</v>
      </c>
      <c r="F97" s="36"/>
      <c r="G97" s="3"/>
      <c r="P97" s="12"/>
      <c r="Q97" s="12"/>
      <c r="R97" s="12"/>
      <c r="S97" s="12"/>
      <c r="T97" s="12"/>
      <c r="U97" s="12"/>
    </row>
    <row r="98" spans="2:21" s="13" customFormat="1" ht="12.75">
      <c r="B98" s="2"/>
      <c r="C98" s="10" t="s">
        <v>115</v>
      </c>
      <c r="D98" s="32" t="s">
        <v>116</v>
      </c>
      <c r="E98" s="32">
        <v>1785</v>
      </c>
      <c r="F98" s="36"/>
      <c r="G98" s="3"/>
      <c r="P98" s="12"/>
      <c r="Q98" s="12"/>
      <c r="R98" s="12"/>
      <c r="S98" s="12"/>
      <c r="T98" s="12"/>
      <c r="U98" s="12"/>
    </row>
    <row r="99" spans="2:21" s="13" customFormat="1" ht="12.75">
      <c r="B99" s="2"/>
      <c r="C99" s="36"/>
      <c r="D99" s="36"/>
      <c r="E99" s="36"/>
      <c r="F99" s="36"/>
      <c r="G99" s="3"/>
      <c r="P99" s="12"/>
      <c r="Q99" s="12"/>
      <c r="R99" s="12"/>
      <c r="S99" s="12"/>
      <c r="T99" s="12"/>
      <c r="U99" s="12"/>
    </row>
    <row r="100" spans="2:7" ht="12" customHeight="1" thickBot="1">
      <c r="B100" s="4"/>
      <c r="C100" s="22"/>
      <c r="D100" s="22"/>
      <c r="E100" s="22"/>
      <c r="F100" s="22"/>
      <c r="G100" s="23"/>
    </row>
  </sheetData>
  <sheetProtection/>
  <mergeCells count="8">
    <mergeCell ref="C3:F3"/>
    <mergeCell ref="C62:F62"/>
    <mergeCell ref="C6:F6"/>
    <mergeCell ref="C45:F45"/>
    <mergeCell ref="C46:F46"/>
    <mergeCell ref="C7:F7"/>
    <mergeCell ref="C14:F14"/>
    <mergeCell ref="C58:F58"/>
  </mergeCells>
  <hyperlinks>
    <hyperlink ref="I2" location="Ф1!A1" display="Бухгалтерский баланс (Форма №1)"/>
    <hyperlink ref="I3" location="Ф2!A1" display="Отчет о прибылях и убытках (Форма №2) "/>
    <hyperlink ref="I4" location="Ф3!A1" display="Отчет об изменении капитала (Форма № 3)"/>
    <hyperlink ref="I5" location="Ф4!A1" display="Отчет о движении денежных средств (Форма № 4)"/>
    <hyperlink ref="I6" location="Т5!A1" display="Т.5 Расчет показателей платежеспособности "/>
    <hyperlink ref="I7" location="Т2!A1" display="Т.2 Анализ платежеспособности организации"/>
    <hyperlink ref="I8" location="Т3!A1" display="т.3 Расчет величины чистых активов"/>
    <hyperlink ref="I9" location="Т4!A1" display="т.4 Анализ формирования величины чистых активов организации"/>
    <hyperlink ref="I10" location="Т5!A1" display="т.5 Анализ показателей финансовой независимости по критерию собственности источников средств"/>
    <hyperlink ref="I11" location="Т6!A1" display="т.6 Анализ состава, структуры и темпов роста дебиторской задолженности"/>
    <hyperlink ref="I12" location="Т7!A1" display="т.7 Анализ состава, структуры и темпов роста кредиторской задолженности"/>
    <hyperlink ref="I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I14" location="Т9!A1" display="т.9 Анализ состояния расчетов"/>
    <hyperlink ref="I15" location="Т10!A1" display="т.10 Определение наличия собственных и заемных оборотных активов по критерию собственности источников"/>
    <hyperlink ref="I16" location="Т11!A1" display="т.11 Анализ факторов изменения наличия собственных оборотных активов"/>
    <hyperlink ref="I17" location="Т12!A1" display="т.12 Степень покрытия внеоборотных активов источниками собственных средств"/>
    <hyperlink ref="I18" location="Т13!A1" display="т.13 Анализ динамики притока и оттока денежных средств"/>
    <hyperlink ref="I19" location="Т14!A1" display="т.14 Анализ структуры притока и оттока денежных средств"/>
    <hyperlink ref="I20" location="Т15!A1" display="т.15 Анализ деловой активности организации"/>
    <hyperlink ref="I21" location="Т16!A1" display="т.16 Анализ состава и структуры  выручки (нетто) от реализации товаров, продукции, работ, услуг"/>
    <hyperlink ref="I22" location="Т17!A1" display="т.17 Анализ динамики выручки (нетто) от реализации товаров, продукции, работ, услуг  на экспорт"/>
    <hyperlink ref="I23" location="Т18!A1" display="т.18 Анализ конкурентоспособности продукции по критерию цены и прибыли"/>
    <hyperlink ref="I24" location="Т19!A1" display="т.19 ПЕРЕЧЕНЬ показателей реестра финансового состояния организации"/>
    <hyperlink ref="I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4" min="1" max="6" man="1"/>
    <brk id="82" min="1" max="6" man="1"/>
  </rowBreaks>
  <colBreaks count="1" manualBreakCount="1">
    <brk id="7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AY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25.125" style="14" customWidth="1"/>
    <col min="5" max="5" width="10.125" style="15" customWidth="1"/>
    <col min="6" max="6" width="9.25390625" style="15" customWidth="1"/>
    <col min="7" max="7" width="10.125" style="15" bestFit="1" customWidth="1"/>
    <col min="8" max="8" width="8.375" style="15" bestFit="1" customWidth="1"/>
    <col min="9" max="9" width="8.00390625" style="15" customWidth="1"/>
    <col min="10" max="10" width="9.125" style="15" customWidth="1"/>
    <col min="11" max="11" width="10.125" style="15" bestFit="1" customWidth="1"/>
    <col min="12" max="12" width="8.375" style="15" customWidth="1"/>
    <col min="13" max="13" width="11.125" style="15" bestFit="1" customWidth="1"/>
    <col min="14" max="14" width="13.125" style="15" bestFit="1" customWidth="1"/>
    <col min="15" max="15" width="11.125" style="15" bestFit="1" customWidth="1"/>
    <col min="16" max="16" width="12.00390625" style="15" bestFit="1" customWidth="1"/>
    <col min="17" max="17" width="11.125" style="15" bestFit="1" customWidth="1"/>
    <col min="18" max="18" width="12.00390625" style="15" bestFit="1" customWidth="1"/>
    <col min="19" max="19" width="3.00390625" style="1" customWidth="1"/>
    <col min="20" max="20" width="2.75390625" style="1" customWidth="1"/>
    <col min="21" max="21" width="67.125" style="1" customWidth="1"/>
    <col min="22" max="22" width="2.75390625" style="1" customWidth="1"/>
    <col min="23" max="23" width="6.625" style="1" bestFit="1" customWidth="1"/>
    <col min="24" max="24" width="2.75390625" style="1" customWidth="1"/>
    <col min="25" max="25" width="6.625" style="1" bestFit="1" customWidth="1"/>
    <col min="26" max="27" width="2.75390625" style="1" customWidth="1"/>
    <col min="28" max="32" width="3.25390625" style="1" bestFit="1" customWidth="1"/>
    <col min="33" max="33" width="4.75390625" style="1" bestFit="1" customWidth="1"/>
    <col min="34" max="16384" width="2.75390625" style="1" customWidth="1"/>
  </cols>
  <sheetData>
    <row r="1" spans="2:2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51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U2" s="77" t="s">
        <v>6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ht="18">
      <c r="B3" s="19"/>
      <c r="C3" s="80" t="s">
        <v>465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0"/>
      <c r="U3" s="77" t="s">
        <v>117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U4" s="77" t="s">
        <v>192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ht="18" customHeight="1">
      <c r="B5" s="21"/>
      <c r="C5" s="91" t="s">
        <v>363</v>
      </c>
      <c r="D5" s="91" t="s">
        <v>314</v>
      </c>
      <c r="E5" s="115" t="s">
        <v>453</v>
      </c>
      <c r="F5" s="115"/>
      <c r="G5" s="115"/>
      <c r="H5" s="115"/>
      <c r="I5" s="120" t="s">
        <v>454</v>
      </c>
      <c r="J5" s="123"/>
      <c r="K5" s="123"/>
      <c r="L5" s="121"/>
      <c r="M5" s="115" t="s">
        <v>457</v>
      </c>
      <c r="N5" s="115"/>
      <c r="O5" s="115" t="s">
        <v>458</v>
      </c>
      <c r="P5" s="115"/>
      <c r="Q5" s="115" t="s">
        <v>441</v>
      </c>
      <c r="R5" s="115"/>
      <c r="S5" s="20"/>
      <c r="U5" s="77" t="s">
        <v>308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18" customHeight="1">
      <c r="B6" s="21"/>
      <c r="C6" s="122"/>
      <c r="D6" s="122"/>
      <c r="E6" s="120" t="s">
        <v>455</v>
      </c>
      <c r="F6" s="121"/>
      <c r="G6" s="120" t="s">
        <v>456</v>
      </c>
      <c r="H6" s="121"/>
      <c r="I6" s="120" t="s">
        <v>455</v>
      </c>
      <c r="J6" s="121"/>
      <c r="K6" s="120" t="s">
        <v>456</v>
      </c>
      <c r="L6" s="121"/>
      <c r="M6" s="113" t="s">
        <v>455</v>
      </c>
      <c r="N6" s="113" t="s">
        <v>456</v>
      </c>
      <c r="O6" s="113" t="s">
        <v>455</v>
      </c>
      <c r="P6" s="113" t="s">
        <v>456</v>
      </c>
      <c r="Q6" s="113" t="s">
        <v>455</v>
      </c>
      <c r="R6" s="113" t="s">
        <v>456</v>
      </c>
      <c r="S6" s="20"/>
      <c r="U6" s="78" t="s">
        <v>747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27" customHeight="1">
      <c r="B7" s="21"/>
      <c r="C7" s="92"/>
      <c r="D7" s="92"/>
      <c r="E7" s="48" t="str">
        <f>CONCATENATE("сумма ",'Т3'!$F$4)</f>
        <v>сумма (млн.руб)</v>
      </c>
      <c r="F7" s="48" t="s">
        <v>442</v>
      </c>
      <c r="G7" s="48" t="str">
        <f>CONCATENATE("сумма ",'Т3'!$F$4)</f>
        <v>сумма (млн.руб)</v>
      </c>
      <c r="H7" s="48" t="s">
        <v>442</v>
      </c>
      <c r="I7" s="48" t="str">
        <f>CONCATENATE("сумма ",'Т3'!$F$4)</f>
        <v>сумма (млн.руб)</v>
      </c>
      <c r="J7" s="48" t="s">
        <v>442</v>
      </c>
      <c r="K7" s="48" t="str">
        <f>CONCATENATE("сумма ",'Т3'!$F$4)</f>
        <v>сумма (млн.руб)</v>
      </c>
      <c r="L7" s="48" t="s">
        <v>442</v>
      </c>
      <c r="M7" s="114"/>
      <c r="N7" s="114"/>
      <c r="O7" s="114"/>
      <c r="P7" s="114"/>
      <c r="Q7" s="114"/>
      <c r="R7" s="114"/>
      <c r="S7" s="20"/>
      <c r="U7" s="79" t="s">
        <v>748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33" s="13" customFormat="1" ht="25.5">
      <c r="B8" s="2"/>
      <c r="C8" s="32">
        <v>1</v>
      </c>
      <c r="D8" s="10" t="s">
        <v>459</v>
      </c>
      <c r="E8" s="45">
        <f>'Ф1'!E26</f>
        <v>0</v>
      </c>
      <c r="F8" s="52">
        <f>F9+F13</f>
        <v>0</v>
      </c>
      <c r="G8" s="45">
        <f>'Ф1'!E29</f>
        <v>163640</v>
      </c>
      <c r="H8" s="52">
        <f>H9+H13</f>
        <v>1</v>
      </c>
      <c r="I8" s="45">
        <f>'Ф1'!F26</f>
        <v>0</v>
      </c>
      <c r="J8" s="52">
        <f>J9+J13</f>
        <v>0</v>
      </c>
      <c r="K8" s="45">
        <f>'Ф1'!F29</f>
        <v>96800</v>
      </c>
      <c r="L8" s="52">
        <f>L9+L13</f>
        <v>1</v>
      </c>
      <c r="M8" s="45">
        <f>I8-E8</f>
        <v>0</v>
      </c>
      <c r="N8" s="45">
        <f>K8-G8</f>
        <v>-66840</v>
      </c>
      <c r="O8" s="52">
        <f>J8-F8</f>
        <v>0</v>
      </c>
      <c r="P8" s="52">
        <f>L8-H8</f>
        <v>0</v>
      </c>
      <c r="Q8" s="52">
        <f>IF(E8=0,0,I8/E8)</f>
        <v>0</v>
      </c>
      <c r="R8" s="52">
        <f aca="true" t="shared" si="0" ref="R8:R14">IF(G8=0,0,K8/G8)</f>
        <v>0.5915424101686629</v>
      </c>
      <c r="S8" s="3"/>
      <c r="U8" s="79" t="s">
        <v>746</v>
      </c>
      <c r="AB8" s="12"/>
      <c r="AC8" s="12"/>
      <c r="AD8" s="12"/>
      <c r="AE8" s="12"/>
      <c r="AF8" s="12"/>
      <c r="AG8" s="12"/>
    </row>
    <row r="9" spans="2:33" s="13" customFormat="1" ht="25.5">
      <c r="B9" s="2"/>
      <c r="C9" s="53" t="s">
        <v>378</v>
      </c>
      <c r="D9" s="24" t="s">
        <v>57</v>
      </c>
      <c r="E9" s="45">
        <f>'Ф1'!E27</f>
        <v>0</v>
      </c>
      <c r="F9" s="52">
        <f>IF(E9=0,0,(E9/$E$8))</f>
        <v>0</v>
      </c>
      <c r="G9" s="45">
        <f>'Ф1'!E30</f>
        <v>161140</v>
      </c>
      <c r="H9" s="52">
        <f aca="true" t="shared" si="1" ref="H9:H14">IF(G9=0,0,(G9/$G$8))</f>
        <v>0.9847225617208506</v>
      </c>
      <c r="I9" s="45">
        <f>'Ф1'!F27</f>
        <v>0</v>
      </c>
      <c r="J9" s="52">
        <f>IF(I9=0,0,(I9/$J$8))</f>
        <v>0</v>
      </c>
      <c r="K9" s="45">
        <f>'Ф1'!F30</f>
        <v>94000</v>
      </c>
      <c r="L9" s="52">
        <f aca="true" t="shared" si="2" ref="L9:L14">IF(K9=0,0,(K9/$K$8))</f>
        <v>0.9710743801652892</v>
      </c>
      <c r="M9" s="45">
        <f aca="true" t="shared" si="3" ref="M9:M14">I9-E9</f>
        <v>0</v>
      </c>
      <c r="N9" s="45">
        <f aca="true" t="shared" si="4" ref="N9:N14">K9-G9</f>
        <v>-67140</v>
      </c>
      <c r="O9" s="52">
        <f>J9-F9</f>
        <v>0</v>
      </c>
      <c r="P9" s="52">
        <f aca="true" t="shared" si="5" ref="P9:P14">L9-H9</f>
        <v>-0.013648181555561356</v>
      </c>
      <c r="Q9" s="52">
        <f>IF(E9=0,0,I9/E9)</f>
        <v>0</v>
      </c>
      <c r="R9" s="52">
        <f t="shared" si="0"/>
        <v>0.5833436763063174</v>
      </c>
      <c r="S9" s="3"/>
      <c r="U9" s="79" t="s">
        <v>749</v>
      </c>
      <c r="AB9" s="12"/>
      <c r="AC9" s="12"/>
      <c r="AD9" s="12"/>
      <c r="AE9" s="12"/>
      <c r="AF9" s="12"/>
      <c r="AG9" s="12"/>
    </row>
    <row r="10" spans="2:33" s="13" customFormat="1" ht="12.75">
      <c r="B10" s="2"/>
      <c r="C10" s="53" t="s">
        <v>460</v>
      </c>
      <c r="D10" s="24" t="s">
        <v>61</v>
      </c>
      <c r="E10" s="46" t="s">
        <v>274</v>
      </c>
      <c r="F10" s="46" t="s">
        <v>274</v>
      </c>
      <c r="G10" s="45">
        <f>'Ф1'!E32</f>
        <v>0</v>
      </c>
      <c r="H10" s="52">
        <f t="shared" si="1"/>
        <v>0</v>
      </c>
      <c r="I10" s="46" t="s">
        <v>274</v>
      </c>
      <c r="J10" s="46" t="s">
        <v>274</v>
      </c>
      <c r="K10" s="45">
        <f>'Ф1'!F32</f>
        <v>0</v>
      </c>
      <c r="L10" s="52">
        <f t="shared" si="2"/>
        <v>0</v>
      </c>
      <c r="M10" s="46" t="s">
        <v>274</v>
      </c>
      <c r="N10" s="45">
        <f t="shared" si="4"/>
        <v>0</v>
      </c>
      <c r="O10" s="46" t="s">
        <v>274</v>
      </c>
      <c r="P10" s="52">
        <f t="shared" si="5"/>
        <v>0</v>
      </c>
      <c r="Q10" s="46" t="s">
        <v>274</v>
      </c>
      <c r="R10" s="52">
        <f t="shared" si="0"/>
        <v>0</v>
      </c>
      <c r="S10" s="3"/>
      <c r="U10" s="79" t="s">
        <v>750</v>
      </c>
      <c r="AB10" s="12"/>
      <c r="AC10" s="12"/>
      <c r="AD10" s="12"/>
      <c r="AE10" s="12"/>
      <c r="AF10" s="12"/>
      <c r="AG10" s="12"/>
    </row>
    <row r="11" spans="2:33" s="13" customFormat="1" ht="25.5">
      <c r="B11" s="2"/>
      <c r="C11" s="53" t="s">
        <v>461</v>
      </c>
      <c r="D11" s="24" t="s">
        <v>63</v>
      </c>
      <c r="E11" s="46" t="s">
        <v>274</v>
      </c>
      <c r="F11" s="46" t="s">
        <v>274</v>
      </c>
      <c r="G11" s="45">
        <f>'Ф1'!E33</f>
        <v>0</v>
      </c>
      <c r="H11" s="52">
        <f t="shared" si="1"/>
        <v>0</v>
      </c>
      <c r="I11" s="46" t="s">
        <v>274</v>
      </c>
      <c r="J11" s="46" t="s">
        <v>274</v>
      </c>
      <c r="K11" s="45">
        <f>'Ф1'!F33</f>
        <v>0</v>
      </c>
      <c r="L11" s="52">
        <f t="shared" si="2"/>
        <v>0</v>
      </c>
      <c r="M11" s="46" t="s">
        <v>274</v>
      </c>
      <c r="N11" s="45">
        <f t="shared" si="4"/>
        <v>0</v>
      </c>
      <c r="O11" s="46" t="s">
        <v>274</v>
      </c>
      <c r="P11" s="52">
        <f t="shared" si="5"/>
        <v>0</v>
      </c>
      <c r="Q11" s="46" t="s">
        <v>274</v>
      </c>
      <c r="R11" s="52">
        <f t="shared" si="0"/>
        <v>0</v>
      </c>
      <c r="S11" s="3"/>
      <c r="U11" s="79" t="s">
        <v>751</v>
      </c>
      <c r="AB11" s="12"/>
      <c r="AC11" s="12"/>
      <c r="AD11" s="12"/>
      <c r="AE11" s="12"/>
      <c r="AF11" s="12"/>
      <c r="AG11" s="12"/>
    </row>
    <row r="12" spans="2:33" s="13" customFormat="1" ht="12.75">
      <c r="B12" s="2"/>
      <c r="C12" s="53" t="s">
        <v>462</v>
      </c>
      <c r="D12" s="24" t="s">
        <v>64</v>
      </c>
      <c r="E12" s="46" t="s">
        <v>274</v>
      </c>
      <c r="F12" s="46" t="s">
        <v>274</v>
      </c>
      <c r="G12" s="45">
        <f>'Ф1'!E34</f>
        <v>0</v>
      </c>
      <c r="H12" s="52">
        <f t="shared" si="1"/>
        <v>0</v>
      </c>
      <c r="I12" s="46" t="s">
        <v>274</v>
      </c>
      <c r="J12" s="46" t="s">
        <v>274</v>
      </c>
      <c r="K12" s="45">
        <f>'Ф1'!F34</f>
        <v>0</v>
      </c>
      <c r="L12" s="52">
        <f t="shared" si="2"/>
        <v>0</v>
      </c>
      <c r="M12" s="46" t="s">
        <v>274</v>
      </c>
      <c r="N12" s="45">
        <f t="shared" si="4"/>
        <v>0</v>
      </c>
      <c r="O12" s="46" t="s">
        <v>274</v>
      </c>
      <c r="P12" s="52">
        <f t="shared" si="5"/>
        <v>0</v>
      </c>
      <c r="Q12" s="46" t="s">
        <v>274</v>
      </c>
      <c r="R12" s="52">
        <f t="shared" si="0"/>
        <v>0</v>
      </c>
      <c r="S12" s="3"/>
      <c r="U12" s="79" t="s">
        <v>752</v>
      </c>
      <c r="AB12" s="12"/>
      <c r="AC12" s="12"/>
      <c r="AD12" s="12"/>
      <c r="AE12" s="12"/>
      <c r="AF12" s="12"/>
      <c r="AG12" s="12"/>
    </row>
    <row r="13" spans="2:33" s="13" customFormat="1" ht="25.5">
      <c r="B13" s="2"/>
      <c r="C13" s="53" t="s">
        <v>463</v>
      </c>
      <c r="D13" s="24" t="s">
        <v>58</v>
      </c>
      <c r="E13" s="45">
        <f>'Ф1'!E28</f>
        <v>0</v>
      </c>
      <c r="F13" s="52">
        <f>IF(E13=0,0,(E13/$E$8))</f>
        <v>0</v>
      </c>
      <c r="G13" s="45">
        <f>'Ф1'!E35</f>
        <v>2500</v>
      </c>
      <c r="H13" s="52">
        <f t="shared" si="1"/>
        <v>0.015277438279149352</v>
      </c>
      <c r="I13" s="45">
        <f>'Ф1'!F28</f>
        <v>0</v>
      </c>
      <c r="J13" s="52">
        <f>IF(I13=0,0,(I13/$J$8))</f>
        <v>0</v>
      </c>
      <c r="K13" s="45">
        <f>'Ф1'!F35</f>
        <v>2800</v>
      </c>
      <c r="L13" s="52">
        <f t="shared" si="2"/>
        <v>0.028925619834710745</v>
      </c>
      <c r="M13" s="45">
        <f t="shared" si="3"/>
        <v>0</v>
      </c>
      <c r="N13" s="45">
        <f t="shared" si="4"/>
        <v>300</v>
      </c>
      <c r="O13" s="52">
        <f>J13-F13</f>
        <v>0</v>
      </c>
      <c r="P13" s="52">
        <f t="shared" si="5"/>
        <v>0.013648181555561393</v>
      </c>
      <c r="Q13" s="52">
        <f>IF(E13=0,0,I13/E13)</f>
        <v>0</v>
      </c>
      <c r="R13" s="52">
        <f t="shared" si="0"/>
        <v>1.12</v>
      </c>
      <c r="S13" s="3"/>
      <c r="U13" s="79" t="s">
        <v>753</v>
      </c>
      <c r="AB13" s="12"/>
      <c r="AC13" s="12"/>
      <c r="AD13" s="12"/>
      <c r="AE13" s="12"/>
      <c r="AF13" s="12"/>
      <c r="AG13" s="12"/>
    </row>
    <row r="14" spans="2:33" s="13" customFormat="1" ht="25.5">
      <c r="B14" s="2"/>
      <c r="C14" s="53" t="s">
        <v>2</v>
      </c>
      <c r="D14" s="10" t="s">
        <v>464</v>
      </c>
      <c r="E14" s="46">
        <v>0</v>
      </c>
      <c r="F14" s="52">
        <f>IF(E14=0,0,(E14/$E$8))</f>
        <v>0</v>
      </c>
      <c r="G14" s="46">
        <v>40000</v>
      </c>
      <c r="H14" s="52">
        <f t="shared" si="1"/>
        <v>0.24443901246638963</v>
      </c>
      <c r="I14" s="46">
        <v>0</v>
      </c>
      <c r="J14" s="52">
        <f>IF(I14=0,0,(I14/$J$8))</f>
        <v>0</v>
      </c>
      <c r="K14" s="46">
        <v>31000</v>
      </c>
      <c r="L14" s="52">
        <f t="shared" si="2"/>
        <v>0.3202479338842975</v>
      </c>
      <c r="M14" s="45">
        <f t="shared" si="3"/>
        <v>0</v>
      </c>
      <c r="N14" s="45">
        <f t="shared" si="4"/>
        <v>-9000</v>
      </c>
      <c r="O14" s="52">
        <f>J14-F14</f>
        <v>0</v>
      </c>
      <c r="P14" s="52">
        <f t="shared" si="5"/>
        <v>0.07580892141790788</v>
      </c>
      <c r="Q14" s="52">
        <f>IF(E14=0,0,I14/E14)</f>
        <v>0</v>
      </c>
      <c r="R14" s="52">
        <f t="shared" si="0"/>
        <v>0.775</v>
      </c>
      <c r="S14" s="3"/>
      <c r="U14" s="79" t="s">
        <v>754</v>
      </c>
      <c r="AB14" s="12"/>
      <c r="AC14" s="12"/>
      <c r="AD14" s="12"/>
      <c r="AE14" s="12"/>
      <c r="AF14" s="12"/>
      <c r="AG14" s="12"/>
    </row>
    <row r="15" spans="2:21" ht="12" customHeight="1" thickBot="1">
      <c r="B15" s="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U15" s="79" t="s">
        <v>755</v>
      </c>
    </row>
    <row r="16" ht="12" customHeight="1">
      <c r="U16" s="79" t="s">
        <v>756</v>
      </c>
    </row>
    <row r="17" ht="12" customHeight="1">
      <c r="U17" s="79" t="s">
        <v>757</v>
      </c>
    </row>
    <row r="18" ht="12" customHeight="1">
      <c r="U18" s="79" t="s">
        <v>758</v>
      </c>
    </row>
    <row r="19" ht="12" customHeight="1">
      <c r="U19" s="79" t="s">
        <v>759</v>
      </c>
    </row>
    <row r="20" ht="12" customHeight="1">
      <c r="U20" s="79" t="s">
        <v>760</v>
      </c>
    </row>
    <row r="21" ht="12" customHeight="1">
      <c r="U21" s="79" t="s">
        <v>761</v>
      </c>
    </row>
    <row r="22" ht="12" customHeight="1">
      <c r="U22" s="79" t="s">
        <v>762</v>
      </c>
    </row>
    <row r="23" ht="12" customHeight="1">
      <c r="U23" s="79" t="s">
        <v>763</v>
      </c>
    </row>
    <row r="24" ht="12" customHeight="1">
      <c r="U24" s="79" t="s">
        <v>764</v>
      </c>
    </row>
    <row r="25" ht="12" customHeight="1">
      <c r="U25" s="79" t="s">
        <v>765</v>
      </c>
    </row>
    <row r="26" ht="12" customHeight="1">
      <c r="U26" s="13"/>
    </row>
    <row r="27" ht="12" customHeight="1">
      <c r="U27" s="13"/>
    </row>
    <row r="28" ht="12" customHeight="1">
      <c r="U28" s="13"/>
    </row>
    <row r="29" ht="12" customHeight="1">
      <c r="U29" s="13"/>
    </row>
    <row r="30" ht="12" customHeight="1">
      <c r="U30" s="13"/>
    </row>
    <row r="31" ht="12" customHeight="1">
      <c r="U31" s="13"/>
    </row>
    <row r="32" ht="12" customHeight="1">
      <c r="U32" s="13"/>
    </row>
    <row r="33" ht="12" customHeight="1">
      <c r="U33" s="13"/>
    </row>
    <row r="34" ht="12" customHeight="1">
      <c r="U34" s="13"/>
    </row>
    <row r="35" ht="12" customHeight="1">
      <c r="U35" s="13"/>
    </row>
    <row r="36" ht="12" customHeight="1">
      <c r="U36" s="13"/>
    </row>
    <row r="37" ht="12" customHeight="1">
      <c r="U37" s="13"/>
    </row>
    <row r="38" ht="12" customHeight="1">
      <c r="U38" s="13"/>
    </row>
    <row r="39" ht="12" customHeight="1">
      <c r="U39" s="13"/>
    </row>
    <row r="40" ht="12" customHeight="1">
      <c r="U40" s="13"/>
    </row>
    <row r="41" ht="12" customHeight="1">
      <c r="U41" s="13"/>
    </row>
    <row r="42" ht="12" customHeight="1">
      <c r="U42" s="13"/>
    </row>
    <row r="43" ht="12" customHeight="1">
      <c r="U43" s="13"/>
    </row>
    <row r="44" ht="12" customHeight="1">
      <c r="U44" s="13"/>
    </row>
    <row r="45" ht="12" customHeight="1">
      <c r="U45" s="13"/>
    </row>
    <row r="46" ht="12" customHeight="1">
      <c r="U46" s="13"/>
    </row>
    <row r="47" ht="12" customHeight="1">
      <c r="U47" s="13"/>
    </row>
    <row r="48" ht="12" customHeight="1">
      <c r="U48" s="13"/>
    </row>
    <row r="49" ht="12" customHeight="1">
      <c r="U49" s="13"/>
    </row>
    <row r="50" ht="12" customHeight="1">
      <c r="U50" s="13"/>
    </row>
    <row r="51" ht="12" customHeight="1">
      <c r="U51" s="13"/>
    </row>
    <row r="52" ht="12" customHeight="1">
      <c r="U52" s="13"/>
    </row>
    <row r="53" ht="12" customHeight="1">
      <c r="U53" s="13"/>
    </row>
    <row r="54" ht="12" customHeight="1">
      <c r="U54" s="13"/>
    </row>
    <row r="55" ht="12" customHeight="1">
      <c r="U55" s="13"/>
    </row>
    <row r="56" ht="12" customHeight="1">
      <c r="U56" s="13"/>
    </row>
    <row r="57" ht="12" customHeight="1">
      <c r="U57" s="13"/>
    </row>
    <row r="58" ht="12" customHeight="1">
      <c r="U58" s="13"/>
    </row>
    <row r="59" ht="12" customHeight="1">
      <c r="U59" s="13"/>
    </row>
    <row r="60" ht="12" customHeight="1">
      <c r="U60" s="13"/>
    </row>
    <row r="61" ht="12" customHeight="1">
      <c r="U61" s="13"/>
    </row>
    <row r="62" ht="12" customHeight="1">
      <c r="U62" s="13"/>
    </row>
    <row r="63" ht="12" customHeight="1">
      <c r="U63" s="13"/>
    </row>
    <row r="64" ht="12" customHeight="1">
      <c r="U64" s="13"/>
    </row>
    <row r="65" ht="12" customHeight="1">
      <c r="U65" s="13"/>
    </row>
    <row r="66" ht="12" customHeight="1">
      <c r="U66" s="13"/>
    </row>
    <row r="67" ht="12" customHeight="1">
      <c r="U67" s="13"/>
    </row>
    <row r="68" ht="12" customHeight="1">
      <c r="U68" s="13"/>
    </row>
    <row r="69" ht="12" customHeight="1">
      <c r="U69" s="13"/>
    </row>
    <row r="70" ht="12" customHeight="1">
      <c r="U70" s="13"/>
    </row>
    <row r="71" ht="12" customHeight="1">
      <c r="U71" s="13"/>
    </row>
    <row r="72" ht="12" customHeight="1">
      <c r="U72" s="13"/>
    </row>
    <row r="73" ht="12" customHeight="1">
      <c r="U73" s="13"/>
    </row>
    <row r="74" ht="12" customHeight="1">
      <c r="U74" s="13"/>
    </row>
    <row r="75" ht="12" customHeight="1">
      <c r="U75" s="13"/>
    </row>
    <row r="76" ht="12" customHeight="1">
      <c r="U76" s="13"/>
    </row>
    <row r="77" ht="12" customHeight="1">
      <c r="U77" s="13"/>
    </row>
    <row r="78" ht="12" customHeight="1">
      <c r="U78" s="13"/>
    </row>
    <row r="79" ht="12" customHeight="1">
      <c r="U79" s="13"/>
    </row>
    <row r="80" ht="12" customHeight="1">
      <c r="U80" s="13"/>
    </row>
    <row r="81" ht="12" customHeight="1">
      <c r="U81" s="13"/>
    </row>
    <row r="82" ht="12" customHeight="1">
      <c r="U82" s="13"/>
    </row>
    <row r="83" ht="12" customHeight="1">
      <c r="U83" s="13"/>
    </row>
    <row r="84" ht="12" customHeight="1">
      <c r="U84" s="13"/>
    </row>
    <row r="85" ht="12" customHeight="1">
      <c r="U85" s="13"/>
    </row>
    <row r="86" ht="12" customHeight="1">
      <c r="U86" s="13"/>
    </row>
    <row r="87" ht="12" customHeight="1">
      <c r="U87" s="13"/>
    </row>
    <row r="88" ht="12" customHeight="1">
      <c r="U88" s="13"/>
    </row>
    <row r="89" ht="12" customHeight="1">
      <c r="U89" s="13"/>
    </row>
    <row r="90" ht="12" customHeight="1">
      <c r="U90" s="13"/>
    </row>
    <row r="91" ht="12" customHeight="1">
      <c r="U91" s="13"/>
    </row>
    <row r="92" ht="12" customHeight="1">
      <c r="U92" s="13"/>
    </row>
    <row r="93" ht="12" customHeight="1">
      <c r="U93" s="13"/>
    </row>
    <row r="94" ht="12" customHeight="1">
      <c r="U94" s="13"/>
    </row>
    <row r="95" ht="12" customHeight="1">
      <c r="U95" s="13"/>
    </row>
    <row r="96" ht="12" customHeight="1">
      <c r="U96" s="13"/>
    </row>
    <row r="97" ht="12" customHeight="1">
      <c r="U97" s="13"/>
    </row>
    <row r="98" ht="12" customHeight="1">
      <c r="U98" s="13"/>
    </row>
    <row r="99" ht="12" customHeight="1">
      <c r="U99" s="13"/>
    </row>
  </sheetData>
  <sheetProtection/>
  <mergeCells count="18">
    <mergeCell ref="R6:R7"/>
    <mergeCell ref="O5:P5"/>
    <mergeCell ref="C3:R3"/>
    <mergeCell ref="C5:C7"/>
    <mergeCell ref="D5:D7"/>
    <mergeCell ref="E5:H5"/>
    <mergeCell ref="M5:N5"/>
    <mergeCell ref="O6:O7"/>
    <mergeCell ref="P6:P7"/>
    <mergeCell ref="I5:L5"/>
    <mergeCell ref="Q5:R5"/>
    <mergeCell ref="Q6:Q7"/>
    <mergeCell ref="E6:F6"/>
    <mergeCell ref="G6:H6"/>
    <mergeCell ref="I6:J6"/>
    <mergeCell ref="K6:L6"/>
    <mergeCell ref="M6:M7"/>
    <mergeCell ref="N6:N7"/>
  </mergeCells>
  <hyperlinks>
    <hyperlink ref="U2" location="Ф1!A1" display="Бухгалтерский баланс (Форма №1)"/>
    <hyperlink ref="U3" location="Ф2!A1" display="Отчет о прибылях и убытках (Форма №2) "/>
    <hyperlink ref="U4" location="Ф3!A1" display="Отчет об изменении капитала (Форма № 3)"/>
    <hyperlink ref="U5" location="Ф4!A1" display="Отчет о движении денежных средств (Форма № 4)"/>
    <hyperlink ref="U6" location="Т5!A1" display="Т.5 Расчет показателей платежеспособности "/>
    <hyperlink ref="U7" location="Т2!A1" display="Т.2 Анализ платежеспособности организации"/>
    <hyperlink ref="U8" location="Т3!A1" display="т.3 Расчет величины чистых активов"/>
    <hyperlink ref="U9" location="Т4!A1" display="т.4 Анализ формирования величины чистых активов организации"/>
    <hyperlink ref="U10" location="Т5!A1" display="т.5 Анализ показателей финансовой независимости по критерию собственности источников средств"/>
    <hyperlink ref="U11" location="Т6!A1" display="т.6 Анализ состава, структуры и темпов роста дебиторской задолженности"/>
    <hyperlink ref="U12" location="Т7!A1" display="т.7 Анализ состава, структуры и темпов роста кредиторской задолженности"/>
    <hyperlink ref="U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U14" location="Т9!A1" display="т.9 Анализ состояния расчетов"/>
    <hyperlink ref="U15" location="Т10!A1" display="т.10 Определение наличия собственных и заемных оборотных активов по критерию собственности источников"/>
    <hyperlink ref="U16" location="Т11!A1" display="т.11 Анализ факторов изменения наличия собственных оборотных активов"/>
    <hyperlink ref="U17" location="Т12!A1" display="т.12 Степень покрытия внеоборотных активов источниками собственных средств"/>
    <hyperlink ref="U18" location="Т13!A1" display="т.13 Анализ динамики притока и оттока денежных средств"/>
    <hyperlink ref="U19" location="Т14!A1" display="т.14 Анализ структуры притока и оттока денежных средств"/>
    <hyperlink ref="U20" location="Т15!A1" display="т.15 Анализ деловой активности организации"/>
    <hyperlink ref="U21" location="Т16!A1" display="т.16 Анализ состава и структуры  выручки (нетто) от реализации товаров, продукции, работ, услуг"/>
    <hyperlink ref="U22" location="Т17!A1" display="т.17 Анализ динамики выручки (нетто) от реализации товаров, продукции, работ, услуг  на экспорт"/>
    <hyperlink ref="U23" location="Т18!A1" display="т.18 Анализ конкурентоспособности продукции по критерию цены и прибыли"/>
    <hyperlink ref="U24" location="Т19!A1" display="т.19 ПЕРЕЧЕНЬ показателей реестра финансового состояния организации"/>
    <hyperlink ref="U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9" min="1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AY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25.125" style="14" customWidth="1"/>
    <col min="5" max="5" width="10.125" style="15" customWidth="1"/>
    <col min="6" max="6" width="9.25390625" style="15" customWidth="1"/>
    <col min="7" max="7" width="10.125" style="15" bestFit="1" customWidth="1"/>
    <col min="8" max="8" width="8.375" style="15" bestFit="1" customWidth="1"/>
    <col min="9" max="9" width="8.00390625" style="15" customWidth="1"/>
    <col min="10" max="10" width="9.125" style="15" customWidth="1"/>
    <col min="11" max="11" width="10.125" style="15" bestFit="1" customWidth="1"/>
    <col min="12" max="12" width="8.375" style="15" customWidth="1"/>
    <col min="13" max="13" width="11.125" style="15" bestFit="1" customWidth="1"/>
    <col min="14" max="14" width="13.125" style="15" bestFit="1" customWidth="1"/>
    <col min="15" max="15" width="11.125" style="15" bestFit="1" customWidth="1"/>
    <col min="16" max="16" width="12.00390625" style="15" bestFit="1" customWidth="1"/>
    <col min="17" max="17" width="11.125" style="15" bestFit="1" customWidth="1"/>
    <col min="18" max="18" width="12.00390625" style="15" bestFit="1" customWidth="1"/>
    <col min="19" max="19" width="3.00390625" style="1" customWidth="1"/>
    <col min="20" max="20" width="2.75390625" style="1" customWidth="1"/>
    <col min="21" max="21" width="67.125" style="1" customWidth="1"/>
    <col min="22" max="22" width="2.75390625" style="1" customWidth="1"/>
    <col min="23" max="23" width="6.625" style="1" bestFit="1" customWidth="1"/>
    <col min="24" max="24" width="2.75390625" style="1" customWidth="1"/>
    <col min="25" max="25" width="6.625" style="1" bestFit="1" customWidth="1"/>
    <col min="26" max="27" width="2.75390625" style="1" customWidth="1"/>
    <col min="28" max="32" width="3.25390625" style="1" bestFit="1" customWidth="1"/>
    <col min="33" max="33" width="4.75390625" style="1" bestFit="1" customWidth="1"/>
    <col min="34" max="16384" width="2.75390625" style="1" customWidth="1"/>
  </cols>
  <sheetData>
    <row r="1" spans="2:2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51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U2" s="77" t="s">
        <v>6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ht="18">
      <c r="B3" s="19"/>
      <c r="C3" s="80" t="s">
        <v>720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0"/>
      <c r="U3" s="77" t="s">
        <v>117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U4" s="77" t="s">
        <v>192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ht="18" customHeight="1">
      <c r="B5" s="21"/>
      <c r="C5" s="91" t="s">
        <v>363</v>
      </c>
      <c r="D5" s="91" t="s">
        <v>314</v>
      </c>
      <c r="E5" s="115" t="s">
        <v>453</v>
      </c>
      <c r="F5" s="115"/>
      <c r="G5" s="115"/>
      <c r="H5" s="115"/>
      <c r="I5" s="120" t="s">
        <v>454</v>
      </c>
      <c r="J5" s="123"/>
      <c r="K5" s="123"/>
      <c r="L5" s="121"/>
      <c r="M5" s="115" t="s">
        <v>457</v>
      </c>
      <c r="N5" s="115"/>
      <c r="O5" s="115" t="s">
        <v>458</v>
      </c>
      <c r="P5" s="115"/>
      <c r="Q5" s="115" t="s">
        <v>441</v>
      </c>
      <c r="R5" s="115"/>
      <c r="S5" s="20"/>
      <c r="U5" s="77" t="s">
        <v>308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18" customHeight="1">
      <c r="B6" s="21"/>
      <c r="C6" s="122"/>
      <c r="D6" s="122"/>
      <c r="E6" s="120" t="s">
        <v>455</v>
      </c>
      <c r="F6" s="121"/>
      <c r="G6" s="120" t="s">
        <v>456</v>
      </c>
      <c r="H6" s="121"/>
      <c r="I6" s="120" t="s">
        <v>455</v>
      </c>
      <c r="J6" s="121"/>
      <c r="K6" s="120" t="s">
        <v>456</v>
      </c>
      <c r="L6" s="121"/>
      <c r="M6" s="113" t="s">
        <v>455</v>
      </c>
      <c r="N6" s="113" t="s">
        <v>456</v>
      </c>
      <c r="O6" s="113" t="s">
        <v>455</v>
      </c>
      <c r="P6" s="113" t="s">
        <v>456</v>
      </c>
      <c r="Q6" s="113" t="s">
        <v>455</v>
      </c>
      <c r="R6" s="113" t="s">
        <v>456</v>
      </c>
      <c r="S6" s="20"/>
      <c r="U6" s="78" t="s">
        <v>747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27" customHeight="1">
      <c r="B7" s="21"/>
      <c r="C7" s="92"/>
      <c r="D7" s="92"/>
      <c r="E7" s="48" t="str">
        <f>CONCATENATE("сумма ",'Т3'!$F$4)</f>
        <v>сумма (млн.руб)</v>
      </c>
      <c r="F7" s="48" t="s">
        <v>442</v>
      </c>
      <c r="G7" s="48" t="str">
        <f>CONCATENATE("сумма ",'Т3'!$F$4)</f>
        <v>сумма (млн.руб)</v>
      </c>
      <c r="H7" s="48" t="s">
        <v>442</v>
      </c>
      <c r="I7" s="48" t="str">
        <f>CONCATENATE("сумма ",'Т3'!$F$4)</f>
        <v>сумма (млн.руб)</v>
      </c>
      <c r="J7" s="48" t="s">
        <v>442</v>
      </c>
      <c r="K7" s="48" t="str">
        <f>CONCATENATE("сумма ",'Т3'!$F$4)</f>
        <v>сумма (млн.руб)</v>
      </c>
      <c r="L7" s="48" t="s">
        <v>442</v>
      </c>
      <c r="M7" s="114"/>
      <c r="N7" s="114"/>
      <c r="O7" s="114"/>
      <c r="P7" s="114"/>
      <c r="Q7" s="114"/>
      <c r="R7" s="114"/>
      <c r="S7" s="20"/>
      <c r="U7" s="79" t="s">
        <v>748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33" s="13" customFormat="1" ht="25.5">
      <c r="B8" s="2"/>
      <c r="C8" s="32">
        <v>1</v>
      </c>
      <c r="D8" s="10" t="s">
        <v>467</v>
      </c>
      <c r="E8" s="45">
        <f>SUM(E9:E15)</f>
        <v>0</v>
      </c>
      <c r="F8" s="52">
        <f>SUM(F9:F15)</f>
        <v>0</v>
      </c>
      <c r="G8" s="45">
        <f>'Ф1'!E64</f>
        <v>271400</v>
      </c>
      <c r="H8" s="52">
        <f>SUM(H9:H15)</f>
        <v>1</v>
      </c>
      <c r="I8" s="45">
        <f>SUM(I9:I15)</f>
        <v>0</v>
      </c>
      <c r="J8" s="52">
        <f>SUM(J9:J15)</f>
        <v>0</v>
      </c>
      <c r="K8" s="45">
        <f>'Ф1'!F64</f>
        <v>220737</v>
      </c>
      <c r="L8" s="52">
        <f>SUM(L9:L15)</f>
        <v>1</v>
      </c>
      <c r="M8" s="45">
        <f>I8-E8</f>
        <v>0</v>
      </c>
      <c r="N8" s="45">
        <f>K8-G8</f>
        <v>-50663</v>
      </c>
      <c r="O8" s="52">
        <f>J8-F8</f>
        <v>0</v>
      </c>
      <c r="P8" s="52">
        <f>L8-H8</f>
        <v>0</v>
      </c>
      <c r="Q8" s="52">
        <f>IF(E8=0,0,I8/E8)</f>
        <v>0</v>
      </c>
      <c r="R8" s="52">
        <f>IF(G8=0,0,K8/G8)</f>
        <v>0.8133271923360353</v>
      </c>
      <c r="S8" s="3"/>
      <c r="U8" s="79" t="s">
        <v>746</v>
      </c>
      <c r="AB8" s="12"/>
      <c r="AC8" s="12"/>
      <c r="AD8" s="12"/>
      <c r="AE8" s="12"/>
      <c r="AF8" s="12"/>
      <c r="AG8" s="12"/>
    </row>
    <row r="9" spans="2:33" s="13" customFormat="1" ht="25.5">
      <c r="B9" s="2"/>
      <c r="C9" s="53" t="s">
        <v>378</v>
      </c>
      <c r="D9" s="24" t="s">
        <v>74</v>
      </c>
      <c r="E9" s="46">
        <v>0</v>
      </c>
      <c r="F9" s="52">
        <f>IF(E9=0,0,(E9/$E$8))</f>
        <v>0</v>
      </c>
      <c r="G9" s="45">
        <f>'Ф1'!E65</f>
        <v>180000</v>
      </c>
      <c r="H9" s="52">
        <f>IF(G9=0,0,(G9/$G$8))</f>
        <v>0.6632277081798084</v>
      </c>
      <c r="I9" s="46">
        <v>0</v>
      </c>
      <c r="J9" s="52">
        <f>IF(I9=0,0,(I9/$J$8))</f>
        <v>0</v>
      </c>
      <c r="K9" s="45">
        <f>'Ф1'!F65</f>
        <v>120000</v>
      </c>
      <c r="L9" s="52">
        <f>IF(K9=0,0,(K9/$K$8))</f>
        <v>0.5436333736528085</v>
      </c>
      <c r="M9" s="45">
        <f aca="true" t="shared" si="0" ref="M9:M16">I9-E9</f>
        <v>0</v>
      </c>
      <c r="N9" s="45">
        <f aca="true" t="shared" si="1" ref="N9:N16">K9-G9</f>
        <v>-60000</v>
      </c>
      <c r="O9" s="52">
        <f aca="true" t="shared" si="2" ref="O9:O16">J9-F9</f>
        <v>0</v>
      </c>
      <c r="P9" s="52">
        <f aca="true" t="shared" si="3" ref="P9:P16">L9-H9</f>
        <v>-0.11959433452699986</v>
      </c>
      <c r="Q9" s="52">
        <f aca="true" t="shared" si="4" ref="Q9:Q16">IF(E9=0,0,I9/E9)</f>
        <v>0</v>
      </c>
      <c r="R9" s="52">
        <f aca="true" t="shared" si="5" ref="R9:R16">IF(G9=0,0,K9/G9)</f>
        <v>0.6666666666666666</v>
      </c>
      <c r="S9" s="3"/>
      <c r="U9" s="79" t="s">
        <v>749</v>
      </c>
      <c r="AB9" s="12"/>
      <c r="AC9" s="12"/>
      <c r="AD9" s="12"/>
      <c r="AE9" s="12"/>
      <c r="AF9" s="12"/>
      <c r="AG9" s="12"/>
    </row>
    <row r="10" spans="2:33" s="13" customFormat="1" ht="25.5">
      <c r="B10" s="2"/>
      <c r="C10" s="53" t="s">
        <v>460</v>
      </c>
      <c r="D10" s="24" t="s">
        <v>75</v>
      </c>
      <c r="E10" s="46">
        <v>0</v>
      </c>
      <c r="F10" s="52">
        <f aca="true" t="shared" si="6" ref="F10:F16">IF(E10=0,0,(E10/$E$8))</f>
        <v>0</v>
      </c>
      <c r="G10" s="45">
        <f>'Ф1'!E66</f>
        <v>0</v>
      </c>
      <c r="H10" s="52">
        <f aca="true" t="shared" si="7" ref="H10:H16">IF(G10=0,0,(G10/$G$8))</f>
        <v>0</v>
      </c>
      <c r="I10" s="46">
        <v>0</v>
      </c>
      <c r="J10" s="52">
        <f aca="true" t="shared" si="8" ref="J10:J16">IF(I10=0,0,(I10/$J$8))</f>
        <v>0</v>
      </c>
      <c r="K10" s="45">
        <f>'Ф1'!F66</f>
        <v>0</v>
      </c>
      <c r="L10" s="52">
        <f aca="true" t="shared" si="9" ref="L10:L16">IF(K10=0,0,(K10/$K$8))</f>
        <v>0</v>
      </c>
      <c r="M10" s="45">
        <f t="shared" si="0"/>
        <v>0</v>
      </c>
      <c r="N10" s="45">
        <f t="shared" si="1"/>
        <v>0</v>
      </c>
      <c r="O10" s="52">
        <f t="shared" si="2"/>
        <v>0</v>
      </c>
      <c r="P10" s="52">
        <f t="shared" si="3"/>
        <v>0</v>
      </c>
      <c r="Q10" s="52">
        <f t="shared" si="4"/>
        <v>0</v>
      </c>
      <c r="R10" s="52">
        <f t="shared" si="5"/>
        <v>0</v>
      </c>
      <c r="S10" s="3"/>
      <c r="U10" s="79" t="s">
        <v>750</v>
      </c>
      <c r="AB10" s="12"/>
      <c r="AC10" s="12"/>
      <c r="AD10" s="12"/>
      <c r="AE10" s="12"/>
      <c r="AF10" s="12"/>
      <c r="AG10" s="12"/>
    </row>
    <row r="11" spans="2:33" s="13" customFormat="1" ht="38.25">
      <c r="B11" s="2"/>
      <c r="C11" s="53" t="s">
        <v>461</v>
      </c>
      <c r="D11" s="24" t="s">
        <v>76</v>
      </c>
      <c r="E11" s="46">
        <v>0</v>
      </c>
      <c r="F11" s="52">
        <f t="shared" si="6"/>
        <v>0</v>
      </c>
      <c r="G11" s="45">
        <f>'Ф1'!E67</f>
        <v>7000</v>
      </c>
      <c r="H11" s="52">
        <f t="shared" si="7"/>
        <v>0.025792188651436992</v>
      </c>
      <c r="I11" s="46">
        <v>0</v>
      </c>
      <c r="J11" s="52">
        <f t="shared" si="8"/>
        <v>0</v>
      </c>
      <c r="K11" s="45">
        <f>'Ф1'!F67</f>
        <v>9800</v>
      </c>
      <c r="L11" s="52">
        <f t="shared" si="9"/>
        <v>0.04439672551497936</v>
      </c>
      <c r="M11" s="45">
        <f t="shared" si="0"/>
        <v>0</v>
      </c>
      <c r="N11" s="45">
        <f t="shared" si="1"/>
        <v>2800</v>
      </c>
      <c r="O11" s="52">
        <f t="shared" si="2"/>
        <v>0</v>
      </c>
      <c r="P11" s="52">
        <f t="shared" si="3"/>
        <v>0.01860453686354237</v>
      </c>
      <c r="Q11" s="52">
        <f t="shared" si="4"/>
        <v>0</v>
      </c>
      <c r="R11" s="52">
        <f t="shared" si="5"/>
        <v>1.4</v>
      </c>
      <c r="S11" s="3"/>
      <c r="U11" s="79" t="s">
        <v>751</v>
      </c>
      <c r="AB11" s="12"/>
      <c r="AC11" s="12"/>
      <c r="AD11" s="12"/>
      <c r="AE11" s="12"/>
      <c r="AF11" s="12"/>
      <c r="AG11" s="12"/>
    </row>
    <row r="12" spans="2:33" s="13" customFormat="1" ht="25.5">
      <c r="B12" s="2"/>
      <c r="C12" s="53" t="s">
        <v>462</v>
      </c>
      <c r="D12" s="24" t="s">
        <v>77</v>
      </c>
      <c r="E12" s="46">
        <v>0</v>
      </c>
      <c r="F12" s="52">
        <f t="shared" si="6"/>
        <v>0</v>
      </c>
      <c r="G12" s="45">
        <f>'Ф1'!E68</f>
        <v>0</v>
      </c>
      <c r="H12" s="52">
        <f t="shared" si="7"/>
        <v>0</v>
      </c>
      <c r="I12" s="46">
        <v>0</v>
      </c>
      <c r="J12" s="52">
        <f t="shared" si="8"/>
        <v>0</v>
      </c>
      <c r="K12" s="45">
        <f>'Ф1'!F68</f>
        <v>0</v>
      </c>
      <c r="L12" s="52">
        <f t="shared" si="9"/>
        <v>0</v>
      </c>
      <c r="M12" s="45">
        <f t="shared" si="0"/>
        <v>0</v>
      </c>
      <c r="N12" s="45">
        <f t="shared" si="1"/>
        <v>0</v>
      </c>
      <c r="O12" s="52">
        <f t="shared" si="2"/>
        <v>0</v>
      </c>
      <c r="P12" s="52">
        <f t="shared" si="3"/>
        <v>0</v>
      </c>
      <c r="Q12" s="52">
        <f t="shared" si="4"/>
        <v>0</v>
      </c>
      <c r="R12" s="52">
        <f t="shared" si="5"/>
        <v>0</v>
      </c>
      <c r="S12" s="3"/>
      <c r="U12" s="79" t="s">
        <v>752</v>
      </c>
      <c r="AB12" s="12"/>
      <c r="AC12" s="12"/>
      <c r="AD12" s="12"/>
      <c r="AE12" s="12"/>
      <c r="AF12" s="12"/>
      <c r="AG12" s="12"/>
    </row>
    <row r="13" spans="2:33" s="13" customFormat="1" ht="12.75">
      <c r="B13" s="2"/>
      <c r="C13" s="53" t="s">
        <v>463</v>
      </c>
      <c r="D13" s="24" t="s">
        <v>78</v>
      </c>
      <c r="E13" s="46">
        <v>0</v>
      </c>
      <c r="F13" s="52">
        <f t="shared" si="6"/>
        <v>0</v>
      </c>
      <c r="G13" s="45">
        <f>'Ф1'!E69</f>
        <v>55000</v>
      </c>
      <c r="H13" s="52">
        <f t="shared" si="7"/>
        <v>0.20265291083271925</v>
      </c>
      <c r="I13" s="46">
        <v>0</v>
      </c>
      <c r="J13" s="52">
        <f t="shared" si="8"/>
        <v>0</v>
      </c>
      <c r="K13" s="45">
        <f>'Ф1'!F69</f>
        <v>54000</v>
      </c>
      <c r="L13" s="52">
        <f t="shared" si="9"/>
        <v>0.24463501814376384</v>
      </c>
      <c r="M13" s="45">
        <f t="shared" si="0"/>
        <v>0</v>
      </c>
      <c r="N13" s="45">
        <f t="shared" si="1"/>
        <v>-1000</v>
      </c>
      <c r="O13" s="52">
        <f t="shared" si="2"/>
        <v>0</v>
      </c>
      <c r="P13" s="52">
        <f t="shared" si="3"/>
        <v>0.0419821073110446</v>
      </c>
      <c r="Q13" s="52">
        <f t="shared" si="4"/>
        <v>0</v>
      </c>
      <c r="R13" s="52">
        <f t="shared" si="5"/>
        <v>0.9818181818181818</v>
      </c>
      <c r="S13" s="3"/>
      <c r="U13" s="79" t="s">
        <v>753</v>
      </c>
      <c r="AB13" s="12"/>
      <c r="AC13" s="12"/>
      <c r="AD13" s="12"/>
      <c r="AE13" s="12"/>
      <c r="AF13" s="12"/>
      <c r="AG13" s="12"/>
    </row>
    <row r="14" spans="2:33" s="13" customFormat="1" ht="38.25">
      <c r="B14" s="2"/>
      <c r="C14" s="53"/>
      <c r="D14" s="24" t="s">
        <v>79</v>
      </c>
      <c r="E14" s="46">
        <v>0</v>
      </c>
      <c r="F14" s="52">
        <f t="shared" si="6"/>
        <v>0</v>
      </c>
      <c r="G14" s="45">
        <f>'Ф1'!E70</f>
        <v>24000</v>
      </c>
      <c r="H14" s="52">
        <f t="shared" si="7"/>
        <v>0.08843036109064112</v>
      </c>
      <c r="I14" s="46">
        <v>0</v>
      </c>
      <c r="J14" s="52">
        <f t="shared" si="8"/>
        <v>0</v>
      </c>
      <c r="K14" s="45">
        <f>'Ф1'!F70</f>
        <v>27800</v>
      </c>
      <c r="L14" s="52">
        <f t="shared" si="9"/>
        <v>0.12594173156290064</v>
      </c>
      <c r="M14" s="45">
        <f t="shared" si="0"/>
        <v>0</v>
      </c>
      <c r="N14" s="45">
        <f t="shared" si="1"/>
        <v>3800</v>
      </c>
      <c r="O14" s="52">
        <f t="shared" si="2"/>
        <v>0</v>
      </c>
      <c r="P14" s="52">
        <f t="shared" si="3"/>
        <v>0.037511370472259525</v>
      </c>
      <c r="Q14" s="52">
        <f t="shared" si="4"/>
        <v>0</v>
      </c>
      <c r="R14" s="52">
        <f t="shared" si="5"/>
        <v>1.1583333333333334</v>
      </c>
      <c r="S14" s="3"/>
      <c r="U14" s="79" t="s">
        <v>754</v>
      </c>
      <c r="AB14" s="12"/>
      <c r="AC14" s="12"/>
      <c r="AD14" s="12"/>
      <c r="AE14" s="12"/>
      <c r="AF14" s="12"/>
      <c r="AG14" s="12"/>
    </row>
    <row r="15" spans="2:33" s="13" customFormat="1" ht="25.5">
      <c r="B15" s="2"/>
      <c r="C15" s="53"/>
      <c r="D15" s="24" t="s">
        <v>466</v>
      </c>
      <c r="E15" s="46">
        <v>0</v>
      </c>
      <c r="F15" s="52">
        <f t="shared" si="6"/>
        <v>0</v>
      </c>
      <c r="G15" s="45">
        <f>'Ф1'!E72</f>
        <v>5400</v>
      </c>
      <c r="H15" s="52">
        <f t="shared" si="7"/>
        <v>0.01989683124539425</v>
      </c>
      <c r="I15" s="46">
        <v>0</v>
      </c>
      <c r="J15" s="52">
        <f t="shared" si="8"/>
        <v>0</v>
      </c>
      <c r="K15" s="45">
        <f>'Ф1'!F72</f>
        <v>9137</v>
      </c>
      <c r="L15" s="52">
        <f t="shared" si="9"/>
        <v>0.041393151125547596</v>
      </c>
      <c r="M15" s="45">
        <f t="shared" si="0"/>
        <v>0</v>
      </c>
      <c r="N15" s="45">
        <f t="shared" si="1"/>
        <v>3737</v>
      </c>
      <c r="O15" s="52">
        <f t="shared" si="2"/>
        <v>0</v>
      </c>
      <c r="P15" s="52">
        <f t="shared" si="3"/>
        <v>0.021496319880153346</v>
      </c>
      <c r="Q15" s="52">
        <f t="shared" si="4"/>
        <v>0</v>
      </c>
      <c r="R15" s="52">
        <f t="shared" si="5"/>
        <v>1.692037037037037</v>
      </c>
      <c r="S15" s="3"/>
      <c r="U15" s="79" t="s">
        <v>755</v>
      </c>
      <c r="AB15" s="12"/>
      <c r="AC15" s="12"/>
      <c r="AD15" s="12"/>
      <c r="AE15" s="12"/>
      <c r="AF15" s="12"/>
      <c r="AG15" s="12"/>
    </row>
    <row r="16" spans="2:33" s="13" customFormat="1" ht="38.25">
      <c r="B16" s="2"/>
      <c r="C16" s="53" t="s">
        <v>2</v>
      </c>
      <c r="D16" s="10" t="s">
        <v>468</v>
      </c>
      <c r="E16" s="46">
        <v>0</v>
      </c>
      <c r="F16" s="52">
        <f t="shared" si="6"/>
        <v>0</v>
      </c>
      <c r="G16" s="46">
        <v>1250</v>
      </c>
      <c r="H16" s="52">
        <f t="shared" si="7"/>
        <v>0.004605747973470892</v>
      </c>
      <c r="I16" s="46">
        <v>0</v>
      </c>
      <c r="J16" s="52">
        <f t="shared" si="8"/>
        <v>0</v>
      </c>
      <c r="K16" s="46">
        <v>2800</v>
      </c>
      <c r="L16" s="52">
        <f t="shared" si="9"/>
        <v>0.012684778718565532</v>
      </c>
      <c r="M16" s="45">
        <f t="shared" si="0"/>
        <v>0</v>
      </c>
      <c r="N16" s="45">
        <f t="shared" si="1"/>
        <v>1550</v>
      </c>
      <c r="O16" s="52">
        <f t="shared" si="2"/>
        <v>0</v>
      </c>
      <c r="P16" s="52">
        <f t="shared" si="3"/>
        <v>0.00807903074509464</v>
      </c>
      <c r="Q16" s="52">
        <f t="shared" si="4"/>
        <v>0</v>
      </c>
      <c r="R16" s="52">
        <f t="shared" si="5"/>
        <v>2.24</v>
      </c>
      <c r="S16" s="3"/>
      <c r="U16" s="79" t="s">
        <v>756</v>
      </c>
      <c r="AB16" s="12"/>
      <c r="AC16" s="12"/>
      <c r="AD16" s="12"/>
      <c r="AE16" s="12"/>
      <c r="AF16" s="12"/>
      <c r="AG16" s="12"/>
    </row>
    <row r="17" spans="2:21" ht="12" customHeight="1" thickBot="1">
      <c r="B17" s="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U17" s="79" t="s">
        <v>757</v>
      </c>
    </row>
    <row r="18" ht="12" customHeight="1">
      <c r="U18" s="79" t="s">
        <v>758</v>
      </c>
    </row>
    <row r="19" ht="12" customHeight="1">
      <c r="U19" s="79" t="s">
        <v>759</v>
      </c>
    </row>
    <row r="20" ht="12" customHeight="1">
      <c r="U20" s="79" t="s">
        <v>760</v>
      </c>
    </row>
    <row r="21" ht="12" customHeight="1">
      <c r="U21" s="79" t="s">
        <v>761</v>
      </c>
    </row>
    <row r="22" ht="12" customHeight="1">
      <c r="U22" s="79" t="s">
        <v>762</v>
      </c>
    </row>
    <row r="23" ht="12" customHeight="1">
      <c r="U23" s="79" t="s">
        <v>763</v>
      </c>
    </row>
    <row r="24" ht="12" customHeight="1">
      <c r="U24" s="79" t="s">
        <v>764</v>
      </c>
    </row>
    <row r="25" ht="12" customHeight="1">
      <c r="U25" s="79" t="s">
        <v>765</v>
      </c>
    </row>
    <row r="26" ht="12" customHeight="1">
      <c r="U26" s="13"/>
    </row>
    <row r="27" ht="12" customHeight="1">
      <c r="U27" s="13"/>
    </row>
    <row r="28" ht="12" customHeight="1">
      <c r="U28" s="13"/>
    </row>
    <row r="29" ht="12" customHeight="1">
      <c r="U29" s="13"/>
    </row>
    <row r="30" ht="12" customHeight="1">
      <c r="U30" s="13"/>
    </row>
    <row r="31" ht="12" customHeight="1">
      <c r="U31" s="13"/>
    </row>
    <row r="32" ht="12" customHeight="1">
      <c r="U32" s="13"/>
    </row>
    <row r="33" ht="12" customHeight="1">
      <c r="U33" s="13"/>
    </row>
    <row r="34" ht="12" customHeight="1">
      <c r="U34" s="13"/>
    </row>
    <row r="35" ht="12" customHeight="1">
      <c r="U35" s="13"/>
    </row>
    <row r="36" ht="12" customHeight="1">
      <c r="U36" s="13"/>
    </row>
    <row r="37" ht="12" customHeight="1">
      <c r="U37" s="13"/>
    </row>
    <row r="38" ht="12" customHeight="1">
      <c r="U38" s="13"/>
    </row>
    <row r="39" ht="12" customHeight="1">
      <c r="U39" s="13"/>
    </row>
    <row r="40" ht="12" customHeight="1">
      <c r="U40" s="13"/>
    </row>
    <row r="41" ht="12" customHeight="1">
      <c r="U41" s="13"/>
    </row>
    <row r="42" ht="12" customHeight="1">
      <c r="U42" s="13"/>
    </row>
    <row r="43" ht="12" customHeight="1">
      <c r="U43" s="13"/>
    </row>
    <row r="44" ht="12" customHeight="1">
      <c r="U44" s="13"/>
    </row>
    <row r="45" ht="12" customHeight="1">
      <c r="U45" s="13"/>
    </row>
    <row r="46" ht="12" customHeight="1">
      <c r="U46" s="13"/>
    </row>
    <row r="47" ht="12" customHeight="1">
      <c r="U47" s="13"/>
    </row>
    <row r="48" ht="12" customHeight="1">
      <c r="U48" s="13"/>
    </row>
    <row r="49" ht="12" customHeight="1">
      <c r="U49" s="13"/>
    </row>
    <row r="50" ht="12" customHeight="1">
      <c r="U50" s="13"/>
    </row>
    <row r="51" ht="12" customHeight="1">
      <c r="U51" s="13"/>
    </row>
    <row r="52" ht="12" customHeight="1">
      <c r="U52" s="13"/>
    </row>
    <row r="53" ht="12" customHeight="1">
      <c r="U53" s="13"/>
    </row>
    <row r="54" ht="12" customHeight="1">
      <c r="U54" s="13"/>
    </row>
    <row r="55" ht="12" customHeight="1">
      <c r="U55" s="13"/>
    </row>
    <row r="56" ht="12" customHeight="1">
      <c r="U56" s="13"/>
    </row>
    <row r="57" ht="12" customHeight="1">
      <c r="U57" s="13"/>
    </row>
    <row r="58" ht="12" customHeight="1">
      <c r="U58" s="13"/>
    </row>
    <row r="59" ht="12" customHeight="1">
      <c r="U59" s="13"/>
    </row>
    <row r="60" ht="12" customHeight="1">
      <c r="U60" s="13"/>
    </row>
    <row r="61" ht="12" customHeight="1">
      <c r="U61" s="13"/>
    </row>
    <row r="62" ht="12" customHeight="1">
      <c r="U62" s="13"/>
    </row>
    <row r="63" ht="12" customHeight="1">
      <c r="U63" s="13"/>
    </row>
    <row r="64" ht="12" customHeight="1">
      <c r="U64" s="13"/>
    </row>
    <row r="65" ht="12" customHeight="1">
      <c r="U65" s="13"/>
    </row>
    <row r="66" ht="12" customHeight="1">
      <c r="U66" s="13"/>
    </row>
    <row r="67" ht="12" customHeight="1">
      <c r="U67" s="13"/>
    </row>
    <row r="68" ht="12" customHeight="1">
      <c r="U68" s="13"/>
    </row>
    <row r="69" ht="12" customHeight="1">
      <c r="U69" s="13"/>
    </row>
    <row r="70" ht="12" customHeight="1">
      <c r="U70" s="13"/>
    </row>
    <row r="71" ht="12" customHeight="1">
      <c r="U71" s="13"/>
    </row>
    <row r="72" ht="12" customHeight="1">
      <c r="U72" s="13"/>
    </row>
    <row r="73" ht="12" customHeight="1">
      <c r="U73" s="13"/>
    </row>
    <row r="74" ht="12" customHeight="1">
      <c r="U74" s="13"/>
    </row>
    <row r="75" ht="12" customHeight="1">
      <c r="U75" s="13"/>
    </row>
    <row r="76" ht="12" customHeight="1">
      <c r="U76" s="13"/>
    </row>
    <row r="77" ht="12" customHeight="1">
      <c r="U77" s="13"/>
    </row>
    <row r="78" ht="12" customHeight="1">
      <c r="U78" s="13"/>
    </row>
    <row r="79" ht="12" customHeight="1">
      <c r="U79" s="13"/>
    </row>
    <row r="80" ht="12" customHeight="1">
      <c r="U80" s="13"/>
    </row>
    <row r="81" ht="12" customHeight="1">
      <c r="U81" s="13"/>
    </row>
    <row r="82" ht="12" customHeight="1">
      <c r="U82" s="13"/>
    </row>
    <row r="83" ht="12" customHeight="1">
      <c r="U83" s="13"/>
    </row>
    <row r="84" ht="12" customHeight="1">
      <c r="U84" s="13"/>
    </row>
    <row r="85" ht="12" customHeight="1">
      <c r="U85" s="13"/>
    </row>
    <row r="86" ht="12" customHeight="1">
      <c r="U86" s="13"/>
    </row>
    <row r="87" ht="12" customHeight="1">
      <c r="U87" s="13"/>
    </row>
    <row r="88" ht="12" customHeight="1">
      <c r="U88" s="13"/>
    </row>
    <row r="89" ht="12" customHeight="1">
      <c r="U89" s="13"/>
    </row>
    <row r="90" ht="12" customHeight="1">
      <c r="U90" s="13"/>
    </row>
    <row r="91" ht="12" customHeight="1">
      <c r="U91" s="13"/>
    </row>
    <row r="92" ht="12" customHeight="1">
      <c r="U92" s="13"/>
    </row>
    <row r="93" ht="12" customHeight="1">
      <c r="U93" s="13"/>
    </row>
    <row r="94" ht="12" customHeight="1">
      <c r="U94" s="13"/>
    </row>
    <row r="95" ht="12" customHeight="1">
      <c r="U95" s="13"/>
    </row>
    <row r="96" ht="12" customHeight="1">
      <c r="U96" s="13"/>
    </row>
    <row r="97" ht="12" customHeight="1">
      <c r="U97" s="13"/>
    </row>
    <row r="98" ht="12" customHeight="1">
      <c r="U98" s="13"/>
    </row>
    <row r="99" ht="12" customHeight="1">
      <c r="U99" s="13"/>
    </row>
  </sheetData>
  <sheetProtection/>
  <mergeCells count="18">
    <mergeCell ref="C3:R3"/>
    <mergeCell ref="C5:C7"/>
    <mergeCell ref="D5:D7"/>
    <mergeCell ref="E5:H5"/>
    <mergeCell ref="I5:L5"/>
    <mergeCell ref="M5:N5"/>
    <mergeCell ref="O5:P5"/>
    <mergeCell ref="Q5:R5"/>
    <mergeCell ref="E6:F6"/>
    <mergeCell ref="G6:H6"/>
    <mergeCell ref="Q6:Q7"/>
    <mergeCell ref="R6:R7"/>
    <mergeCell ref="I6:J6"/>
    <mergeCell ref="K6:L6"/>
    <mergeCell ref="M6:M7"/>
    <mergeCell ref="N6:N7"/>
    <mergeCell ref="O6:O7"/>
    <mergeCell ref="P6:P7"/>
  </mergeCells>
  <hyperlinks>
    <hyperlink ref="U2" location="Ф1!A1" display="Бухгалтерский баланс (Форма №1)"/>
    <hyperlink ref="U3" location="Ф2!A1" display="Отчет о прибылях и убытках (Форма №2) "/>
    <hyperlink ref="U4" location="Ф3!A1" display="Отчет об изменении капитала (Форма № 3)"/>
    <hyperlink ref="U5" location="Ф4!A1" display="Отчет о движении денежных средств (Форма № 4)"/>
    <hyperlink ref="U6" location="Т1!A1" display="т.1 Расчет показателей платежеспособности "/>
    <hyperlink ref="U7" location="Т2!A1" display="Т.2 Анализ платежеспособности организации"/>
    <hyperlink ref="U8" location="Т3!A1" display="т.3 Расчет величины чистых активов"/>
    <hyperlink ref="U9" location="Т4!A1" display="т.4 Анализ формирования величины чистых активов организации"/>
    <hyperlink ref="U10" location="Т5!A1" display="т.5 Анализ показателей финансовой независимости по критерию собственности источников средств"/>
    <hyperlink ref="U11" location="Т6!A1" display="т.6 Анализ состава, структуры и темпов роста дебиторской задолженности"/>
    <hyperlink ref="U12" location="Т7!A1" display="т.7 Анализ состава, структуры и темпов роста кредиторской задолженности"/>
    <hyperlink ref="U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U14" location="Т9!A1" display="т.9 Анализ состояния расчетов"/>
    <hyperlink ref="U15" location="Т10!A1" display="т.10 Определение наличия собственных и заемных оборотных активов по критерию собственности источников"/>
    <hyperlink ref="U16" location="Т11!A1" display="т.11 Анализ факторов изменения наличия собственных оборотных активов"/>
    <hyperlink ref="U17" location="Т12!A1" display="т.12 Степень покрытия внеоборотных активов источниками собственных средств"/>
    <hyperlink ref="U18" location="Т13!A1" display="т.13 Анализ динамики притока и оттока денежных средств"/>
    <hyperlink ref="U19" location="Т14!A1" display="т.14 Анализ структуры притока и оттока денежных средств"/>
    <hyperlink ref="U20" location="Т15!A1" display="т.15 Анализ деловой активности организации"/>
    <hyperlink ref="U21" location="Т16!A1" display="т.16 Анализ состава и структуры  выручки (нетто) от реализации товаров, продукции, работ, услуг"/>
    <hyperlink ref="U22" location="Т17!A1" display="т.17 Анализ динамики выручки (нетто) от реализации товаров, продукции, работ, услуг  на экспорт"/>
    <hyperlink ref="U23" location="Т18!A1" display="т.18 Анализ конкурентоспособности продукции по критерию цены и прибыли"/>
    <hyperlink ref="U24" location="Т19!A1" display="т.19 ПЕРЕЧЕНЬ показателей реестра финансового состояния организации"/>
    <hyperlink ref="U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9" min="1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O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53.875" style="14" customWidth="1"/>
    <col min="5" max="6" width="12.375" style="15" bestFit="1" customWidth="1"/>
    <col min="7" max="7" width="9.875" style="15" bestFit="1" customWidth="1"/>
    <col min="8" max="8" width="11.625" style="15" bestFit="1" customWidth="1"/>
    <col min="9" max="9" width="3.00390625" style="1" customWidth="1"/>
    <col min="10" max="10" width="2.75390625" style="1" customWidth="1"/>
    <col min="11" max="11" width="67.125" style="1" customWidth="1"/>
    <col min="12" max="12" width="2.75390625" style="1" customWidth="1"/>
    <col min="13" max="13" width="6.625" style="1" bestFit="1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41" ht="11.25" customHeight="1">
      <c r="B2" s="16"/>
      <c r="C2" s="17"/>
      <c r="D2" s="17"/>
      <c r="E2" s="17"/>
      <c r="F2" s="17"/>
      <c r="G2" s="17"/>
      <c r="H2" s="17"/>
      <c r="I2" s="18"/>
      <c r="K2" s="77" t="s">
        <v>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31.5" customHeight="1">
      <c r="B3" s="19"/>
      <c r="C3" s="80" t="s">
        <v>469</v>
      </c>
      <c r="D3" s="80"/>
      <c r="E3" s="80"/>
      <c r="F3" s="80"/>
      <c r="G3" s="80"/>
      <c r="H3" s="80"/>
      <c r="I3" s="20"/>
      <c r="K3" s="77" t="s">
        <v>117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2.75" customHeight="1">
      <c r="B4" s="19"/>
      <c r="C4" s="7"/>
      <c r="D4" s="7"/>
      <c r="E4" s="7"/>
      <c r="F4" s="7"/>
      <c r="G4" s="7"/>
      <c r="H4" s="7"/>
      <c r="I4" s="20"/>
      <c r="K4" s="77" t="s">
        <v>192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 customHeight="1">
      <c r="B5" s="21"/>
      <c r="C5" s="91" t="s">
        <v>363</v>
      </c>
      <c r="D5" s="91" t="s">
        <v>314</v>
      </c>
      <c r="E5" s="115" t="s">
        <v>445</v>
      </c>
      <c r="F5" s="115"/>
      <c r="G5" s="113" t="s">
        <v>440</v>
      </c>
      <c r="H5" s="113" t="s">
        <v>441</v>
      </c>
      <c r="I5" s="20"/>
      <c r="K5" s="77" t="s">
        <v>308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39.75" customHeight="1">
      <c r="B6" s="21"/>
      <c r="C6" s="92"/>
      <c r="D6" s="92"/>
      <c r="E6" s="48" t="s">
        <v>376</v>
      </c>
      <c r="F6" s="48" t="s">
        <v>377</v>
      </c>
      <c r="G6" s="114"/>
      <c r="H6" s="114"/>
      <c r="I6" s="20"/>
      <c r="K6" s="78" t="s">
        <v>747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23" s="13" customFormat="1" ht="12.75">
      <c r="B7" s="2"/>
      <c r="C7" s="32">
        <v>1</v>
      </c>
      <c r="D7" s="10" t="s">
        <v>470</v>
      </c>
      <c r="E7" s="45">
        <f>'Ф1'!E64</f>
        <v>271400</v>
      </c>
      <c r="F7" s="45">
        <f>'Ф1'!F64</f>
        <v>220737</v>
      </c>
      <c r="G7" s="45">
        <f>F7-E7</f>
        <v>-50663</v>
      </c>
      <c r="H7" s="52">
        <f>F7/E7</f>
        <v>0.8133271923360353</v>
      </c>
      <c r="I7" s="3"/>
      <c r="K7" s="79" t="s">
        <v>748</v>
      </c>
      <c r="R7" s="12"/>
      <c r="S7" s="12"/>
      <c r="T7" s="12"/>
      <c r="U7" s="12"/>
      <c r="V7" s="12"/>
      <c r="W7" s="12"/>
    </row>
    <row r="8" spans="2:23" s="13" customFormat="1" ht="12.75">
      <c r="B8" s="2"/>
      <c r="C8" s="32">
        <v>2</v>
      </c>
      <c r="D8" s="10" t="s">
        <v>471</v>
      </c>
      <c r="E8" s="45">
        <f>'Ф1'!E29</f>
        <v>163640</v>
      </c>
      <c r="F8" s="45">
        <f>'Ф1'!F29</f>
        <v>96800</v>
      </c>
      <c r="G8" s="45">
        <f aca="true" t="shared" si="0" ref="G8:G13">F8-E8</f>
        <v>-66840</v>
      </c>
      <c r="H8" s="52">
        <f aca="true" t="shared" si="1" ref="H8:H13">F8/E8</f>
        <v>0.5915424101686629</v>
      </c>
      <c r="I8" s="3"/>
      <c r="K8" s="79" t="s">
        <v>746</v>
      </c>
      <c r="R8" s="12"/>
      <c r="S8" s="12"/>
      <c r="T8" s="12"/>
      <c r="U8" s="12"/>
      <c r="V8" s="12"/>
      <c r="W8" s="12"/>
    </row>
    <row r="9" spans="2:23" s="13" customFormat="1" ht="25.5">
      <c r="B9" s="2"/>
      <c r="C9" s="32">
        <v>3</v>
      </c>
      <c r="D9" s="10" t="s">
        <v>472</v>
      </c>
      <c r="E9" s="45">
        <f>E7-E8</f>
        <v>107760</v>
      </c>
      <c r="F9" s="45">
        <f>F7-F8</f>
        <v>123937</v>
      </c>
      <c r="G9" s="45">
        <f t="shared" si="0"/>
        <v>16177</v>
      </c>
      <c r="H9" s="52">
        <f t="shared" si="1"/>
        <v>1.1501206384558278</v>
      </c>
      <c r="I9" s="3"/>
      <c r="K9" s="79" t="s">
        <v>749</v>
      </c>
      <c r="R9" s="12"/>
      <c r="S9" s="12"/>
      <c r="T9" s="12"/>
      <c r="U9" s="12"/>
      <c r="V9" s="12"/>
      <c r="W9" s="12"/>
    </row>
    <row r="10" spans="2:23" s="13" customFormat="1" ht="12.75">
      <c r="B10" s="2"/>
      <c r="C10" s="32">
        <v>4</v>
      </c>
      <c r="D10" s="24" t="s">
        <v>473</v>
      </c>
      <c r="E10" s="52">
        <f>E7/E8</f>
        <v>1.6585186995844536</v>
      </c>
      <c r="F10" s="52">
        <f>F7/F8</f>
        <v>2.280340909090909</v>
      </c>
      <c r="G10" s="52">
        <f t="shared" si="0"/>
        <v>0.6218222095064554</v>
      </c>
      <c r="H10" s="52">
        <f t="shared" si="1"/>
        <v>1.3749262577879011</v>
      </c>
      <c r="I10" s="3"/>
      <c r="K10" s="79" t="s">
        <v>750</v>
      </c>
      <c r="R10" s="12"/>
      <c r="S10" s="12"/>
      <c r="T10" s="12"/>
      <c r="U10" s="12"/>
      <c r="V10" s="12"/>
      <c r="W10" s="12"/>
    </row>
    <row r="11" spans="2:23" s="13" customFormat="1" ht="12.75">
      <c r="B11" s="2"/>
      <c r="C11" s="32">
        <v>5</v>
      </c>
      <c r="D11" s="10" t="s">
        <v>476</v>
      </c>
      <c r="E11" s="45">
        <f>'Ф4'!E7</f>
        <v>4500</v>
      </c>
      <c r="F11" s="45">
        <f>'Ф4'!E37</f>
        <v>6500</v>
      </c>
      <c r="G11" s="45">
        <f t="shared" si="0"/>
        <v>2000</v>
      </c>
      <c r="H11" s="52">
        <f t="shared" si="1"/>
        <v>1.4444444444444444</v>
      </c>
      <c r="I11" s="3"/>
      <c r="K11" s="79" t="s">
        <v>751</v>
      </c>
      <c r="R11" s="12"/>
      <c r="S11" s="12"/>
      <c r="T11" s="12"/>
      <c r="U11" s="12"/>
      <c r="V11" s="12"/>
      <c r="W11" s="12"/>
    </row>
    <row r="12" spans="2:23" s="13" customFormat="1" ht="25.5">
      <c r="B12" s="2"/>
      <c r="C12" s="32">
        <v>6</v>
      </c>
      <c r="D12" s="10" t="s">
        <v>474</v>
      </c>
      <c r="E12" s="45">
        <f>E11-E7</f>
        <v>-266900</v>
      </c>
      <c r="F12" s="45">
        <f>F11-F7</f>
        <v>-214237</v>
      </c>
      <c r="G12" s="45">
        <f t="shared" si="0"/>
        <v>52663</v>
      </c>
      <c r="H12" s="52">
        <f t="shared" si="1"/>
        <v>0.8026863994005246</v>
      </c>
      <c r="I12" s="3"/>
      <c r="K12" s="79" t="s">
        <v>752</v>
      </c>
      <c r="R12" s="12"/>
      <c r="S12" s="12"/>
      <c r="T12" s="12"/>
      <c r="U12" s="12"/>
      <c r="V12" s="12"/>
      <c r="W12" s="12"/>
    </row>
    <row r="13" spans="2:23" s="13" customFormat="1" ht="25.5">
      <c r="B13" s="2"/>
      <c r="C13" s="32">
        <v>7</v>
      </c>
      <c r="D13" s="10" t="s">
        <v>475</v>
      </c>
      <c r="E13" s="52">
        <f>E11/E7</f>
        <v>0.01658069270449521</v>
      </c>
      <c r="F13" s="52">
        <f>F11/F7</f>
        <v>0.02944680773952713</v>
      </c>
      <c r="G13" s="52">
        <f t="shared" si="0"/>
        <v>0.01286611503503192</v>
      </c>
      <c r="H13" s="52">
        <f t="shared" si="1"/>
        <v>1.7759696934461473</v>
      </c>
      <c r="I13" s="3"/>
      <c r="K13" s="79" t="s">
        <v>753</v>
      </c>
      <c r="R13" s="12"/>
      <c r="S13" s="12"/>
      <c r="T13" s="12"/>
      <c r="U13" s="12"/>
      <c r="V13" s="12"/>
      <c r="W13" s="12"/>
    </row>
    <row r="14" spans="2:11" ht="12" customHeight="1" thickBot="1">
      <c r="B14" s="4"/>
      <c r="C14" s="22"/>
      <c r="D14" s="22"/>
      <c r="E14" s="22"/>
      <c r="F14" s="22"/>
      <c r="G14" s="22"/>
      <c r="H14" s="22"/>
      <c r="I14" s="23"/>
      <c r="K14" s="79" t="s">
        <v>754</v>
      </c>
    </row>
    <row r="15" ht="12" customHeight="1">
      <c r="K15" s="79" t="s">
        <v>755</v>
      </c>
    </row>
    <row r="16" ht="12" customHeight="1">
      <c r="K16" s="79" t="s">
        <v>756</v>
      </c>
    </row>
    <row r="17" ht="12" customHeight="1">
      <c r="K17" s="79" t="s">
        <v>757</v>
      </c>
    </row>
    <row r="18" ht="12" customHeight="1">
      <c r="K18" s="79" t="s">
        <v>758</v>
      </c>
    </row>
    <row r="19" ht="12" customHeight="1">
      <c r="K19" s="79" t="s">
        <v>759</v>
      </c>
    </row>
    <row r="20" ht="12" customHeight="1">
      <c r="K20" s="79" t="s">
        <v>760</v>
      </c>
    </row>
    <row r="21" ht="12" customHeight="1">
      <c r="K21" s="79" t="s">
        <v>761</v>
      </c>
    </row>
    <row r="22" ht="12" customHeight="1">
      <c r="K22" s="79" t="s">
        <v>762</v>
      </c>
    </row>
    <row r="23" ht="12" customHeight="1">
      <c r="K23" s="79" t="s">
        <v>763</v>
      </c>
    </row>
    <row r="24" ht="12" customHeight="1">
      <c r="K24" s="79" t="s">
        <v>764</v>
      </c>
    </row>
    <row r="25" ht="12" customHeight="1">
      <c r="K25" s="79" t="s">
        <v>765</v>
      </c>
    </row>
    <row r="26" ht="12" customHeight="1">
      <c r="K26" s="13"/>
    </row>
    <row r="27" ht="12" customHeight="1">
      <c r="K27" s="13"/>
    </row>
    <row r="28" ht="12" customHeight="1">
      <c r="K28" s="13"/>
    </row>
    <row r="29" ht="12" customHeight="1">
      <c r="K29" s="13"/>
    </row>
    <row r="30" ht="12" customHeight="1">
      <c r="K30" s="13"/>
    </row>
    <row r="31" ht="12" customHeight="1">
      <c r="K31" s="13"/>
    </row>
    <row r="32" ht="12" customHeight="1">
      <c r="K32" s="13"/>
    </row>
    <row r="33" ht="12" customHeight="1">
      <c r="K33" s="13"/>
    </row>
    <row r="34" ht="12" customHeight="1">
      <c r="K34" s="13"/>
    </row>
    <row r="35" ht="12" customHeight="1">
      <c r="K35" s="13"/>
    </row>
    <row r="36" ht="12" customHeight="1">
      <c r="K36" s="13"/>
    </row>
    <row r="37" ht="12" customHeight="1">
      <c r="K37" s="13"/>
    </row>
    <row r="38" ht="12" customHeight="1">
      <c r="K38" s="13"/>
    </row>
    <row r="39" ht="12" customHeight="1">
      <c r="K39" s="13"/>
    </row>
    <row r="40" ht="12" customHeight="1">
      <c r="K40" s="13"/>
    </row>
    <row r="41" ht="12" customHeight="1">
      <c r="K41" s="13"/>
    </row>
    <row r="42" ht="12" customHeight="1">
      <c r="K42" s="13"/>
    </row>
    <row r="43" ht="12" customHeight="1">
      <c r="K43" s="13"/>
    </row>
    <row r="44" ht="12" customHeight="1">
      <c r="K44" s="13"/>
    </row>
    <row r="45" ht="12" customHeight="1">
      <c r="K45" s="13"/>
    </row>
    <row r="46" ht="12" customHeight="1">
      <c r="K46" s="13"/>
    </row>
    <row r="47" ht="12" customHeight="1">
      <c r="K47" s="13"/>
    </row>
    <row r="48" ht="12" customHeight="1">
      <c r="K48" s="13"/>
    </row>
    <row r="49" ht="12" customHeight="1">
      <c r="K49" s="13"/>
    </row>
    <row r="50" ht="12" customHeight="1">
      <c r="K50" s="13"/>
    </row>
    <row r="51" ht="12" customHeight="1">
      <c r="K51" s="13"/>
    </row>
    <row r="52" ht="12" customHeight="1">
      <c r="K52" s="13"/>
    </row>
    <row r="53" ht="12" customHeight="1">
      <c r="K53" s="13"/>
    </row>
    <row r="54" ht="12" customHeight="1">
      <c r="K54" s="13"/>
    </row>
    <row r="55" ht="12" customHeight="1">
      <c r="K55" s="13"/>
    </row>
    <row r="56" ht="12" customHeight="1">
      <c r="K56" s="13"/>
    </row>
    <row r="57" ht="12" customHeight="1">
      <c r="K57" s="13"/>
    </row>
    <row r="58" ht="12" customHeight="1">
      <c r="K58" s="13"/>
    </row>
    <row r="59" ht="12" customHeight="1">
      <c r="K59" s="13"/>
    </row>
    <row r="60" ht="12" customHeight="1">
      <c r="K60" s="13"/>
    </row>
    <row r="61" ht="12" customHeight="1">
      <c r="K61" s="13"/>
    </row>
    <row r="62" ht="12" customHeight="1">
      <c r="K62" s="13"/>
    </row>
    <row r="63" ht="12" customHeight="1">
      <c r="K63" s="13"/>
    </row>
    <row r="64" ht="12" customHeight="1">
      <c r="K64" s="13"/>
    </row>
    <row r="65" ht="12" customHeight="1">
      <c r="K65" s="13"/>
    </row>
    <row r="66" ht="12" customHeight="1">
      <c r="K66" s="13"/>
    </row>
    <row r="67" ht="12" customHeight="1">
      <c r="K67" s="13"/>
    </row>
    <row r="68" ht="12" customHeight="1">
      <c r="K68" s="13"/>
    </row>
    <row r="69" ht="12" customHeight="1">
      <c r="K69" s="13"/>
    </row>
    <row r="70" ht="12" customHeight="1">
      <c r="K70" s="13"/>
    </row>
    <row r="71" ht="12" customHeight="1">
      <c r="K71" s="13"/>
    </row>
    <row r="72" ht="12" customHeight="1">
      <c r="K72" s="13"/>
    </row>
    <row r="73" ht="12" customHeight="1">
      <c r="K73" s="13"/>
    </row>
    <row r="74" ht="12" customHeight="1">
      <c r="K74" s="13"/>
    </row>
    <row r="75" ht="12" customHeight="1">
      <c r="K75" s="13"/>
    </row>
    <row r="76" ht="12" customHeight="1">
      <c r="K76" s="13"/>
    </row>
    <row r="77" ht="12" customHeight="1">
      <c r="K77" s="13"/>
    </row>
    <row r="78" ht="12" customHeight="1">
      <c r="K78" s="13"/>
    </row>
    <row r="79" ht="12" customHeight="1">
      <c r="K79" s="13"/>
    </row>
    <row r="80" ht="12" customHeight="1">
      <c r="K80" s="13"/>
    </row>
    <row r="81" ht="12" customHeight="1">
      <c r="K81" s="13"/>
    </row>
    <row r="82" ht="12" customHeight="1">
      <c r="K82" s="13"/>
    </row>
    <row r="83" ht="12" customHeight="1">
      <c r="K83" s="13"/>
    </row>
    <row r="84" ht="12" customHeight="1">
      <c r="K84" s="13"/>
    </row>
    <row r="85" ht="12" customHeight="1">
      <c r="K85" s="13"/>
    </row>
    <row r="86" ht="12" customHeight="1">
      <c r="K86" s="13"/>
    </row>
    <row r="87" ht="12" customHeight="1">
      <c r="K87" s="13"/>
    </row>
    <row r="88" ht="12" customHeight="1">
      <c r="K88" s="13"/>
    </row>
    <row r="89" ht="12" customHeight="1">
      <c r="K89" s="13"/>
    </row>
    <row r="90" ht="12" customHeight="1">
      <c r="K90" s="13"/>
    </row>
    <row r="91" ht="12" customHeight="1">
      <c r="K91" s="13"/>
    </row>
    <row r="92" ht="12" customHeight="1">
      <c r="K92" s="13"/>
    </row>
    <row r="93" ht="12" customHeight="1">
      <c r="K93" s="13"/>
    </row>
    <row r="94" ht="12" customHeight="1">
      <c r="K94" s="13"/>
    </row>
    <row r="95" ht="12" customHeight="1">
      <c r="K95" s="13"/>
    </row>
    <row r="96" ht="12" customHeight="1">
      <c r="K96" s="13"/>
    </row>
    <row r="97" ht="12" customHeight="1">
      <c r="K97" s="13"/>
    </row>
    <row r="98" ht="12" customHeight="1">
      <c r="K98" s="13"/>
    </row>
    <row r="99" ht="12" customHeight="1">
      <c r="K99" s="13"/>
    </row>
  </sheetData>
  <sheetProtection/>
  <mergeCells count="6">
    <mergeCell ref="C3:H3"/>
    <mergeCell ref="C5:C6"/>
    <mergeCell ref="D5:D6"/>
    <mergeCell ref="E5:F5"/>
    <mergeCell ref="G5:G6"/>
    <mergeCell ref="H5:H6"/>
  </mergeCells>
  <hyperlinks>
    <hyperlink ref="K2" location="Ф1!A1" display="Бухгалтерский баланс (Форма №1)"/>
    <hyperlink ref="K3" location="Ф2!A1" display="Отчет о прибылях и убытках (Форма №2) "/>
    <hyperlink ref="K4" location="Ф3!A1" display="Отчет об изменении капитала (Форма № 3)"/>
    <hyperlink ref="K5" location="Ф4!A1" display="Отчет о движении денежных средств (Форма № 4)"/>
    <hyperlink ref="K6" location="Т1!A1" display="т.1 Расчет показателей платежеспособности "/>
    <hyperlink ref="K7" location="Т2!A1" display="Т.2 Анализ платежеспособности организации"/>
    <hyperlink ref="K8" location="Т3!A1" display="т.3 Расчет величины чистых активов"/>
    <hyperlink ref="K9" location="Т4!A1" display="т.4 Анализ формирования величины чистых активов организации"/>
    <hyperlink ref="K10" location="Т5!A1" display="т.5 Анализ показателей финансовой независимости по критерию собственности источников средств"/>
    <hyperlink ref="K11" location="Т6!A1" display="т.6 Анализ состава, структуры и темпов роста дебиторской задолженности"/>
    <hyperlink ref="K12" location="Т7!A1" display="т.7 Анализ состава, структуры и темпов роста кредиторской задолженности"/>
    <hyperlink ref="K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K14" location="Т9!A1" display="т.9 Анализ состояния расчетов"/>
    <hyperlink ref="K15" location="Т10!A1" display="т.10 Определение наличия собственных и заемных оборотных активов по критерию собственности источников"/>
    <hyperlink ref="K16" location="Т11!A1" display="т.11 Анализ факторов изменения наличия собственных оборотных активов"/>
    <hyperlink ref="K17" location="Т12!A1" display="т.12 Степень покрытия внеоборотных активов источниками собственных средств"/>
    <hyperlink ref="K18" location="Т13!A1" display="т.13 Анализ динамики притока и оттока денежных средств"/>
    <hyperlink ref="K19" location="Т14!A1" display="т.14 Анализ структуры притока и оттока денежных средств"/>
    <hyperlink ref="K20" location="Т15!A1" display="т.15 Анализ деловой активности организации"/>
    <hyperlink ref="K21" location="Т16!A1" display="т.16 Анализ состава и структуры  выручки (нетто) от реализации товаров, продукции, работ, услуг"/>
    <hyperlink ref="K22" location="Т17!A1" display="т.17 Анализ динамики выручки (нетто) от реализации товаров, продукции, работ, услуг  на экспорт"/>
    <hyperlink ref="K23" location="Т18!A1" display="т.18 Анализ конкурентоспособности продукции по критерию цены и прибыли"/>
    <hyperlink ref="K24" location="Т19!A1" display="т.19 ПЕРЕЧЕНЬ показателей реестра финансового состояния организации"/>
    <hyperlink ref="K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2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AP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60.00390625" style="14" customWidth="1"/>
    <col min="5" max="5" width="11.625" style="14" customWidth="1"/>
    <col min="6" max="6" width="13.625" style="14" customWidth="1"/>
    <col min="7" max="7" width="14.625" style="15" customWidth="1"/>
    <col min="8" max="8" width="14.00390625" style="15" customWidth="1"/>
    <col min="9" max="9" width="12.375" style="15" bestFit="1" customWidth="1"/>
    <col min="10" max="10" width="3.00390625" style="1" customWidth="1"/>
    <col min="11" max="11" width="2.75390625" style="1" customWidth="1"/>
    <col min="12" max="12" width="67.125" style="1" customWidth="1"/>
    <col min="13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6"/>
      <c r="C2" s="17"/>
      <c r="D2" s="17"/>
      <c r="E2" s="17"/>
      <c r="F2" s="17"/>
      <c r="G2" s="17"/>
      <c r="H2" s="17"/>
      <c r="I2" s="17"/>
      <c r="J2" s="18"/>
      <c r="L2" s="77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19"/>
      <c r="C3" s="80" t="s">
        <v>500</v>
      </c>
      <c r="D3" s="80"/>
      <c r="E3" s="80"/>
      <c r="F3" s="80"/>
      <c r="G3" s="80"/>
      <c r="H3" s="80"/>
      <c r="I3" s="80"/>
      <c r="J3" s="20"/>
      <c r="L3" s="77" t="s">
        <v>117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19"/>
      <c r="C4" s="7"/>
      <c r="D4" s="7"/>
      <c r="E4" s="7"/>
      <c r="F4" s="7"/>
      <c r="G4" s="7"/>
      <c r="H4" s="7"/>
      <c r="I4" s="7"/>
      <c r="J4" s="20"/>
      <c r="L4" s="77" t="s">
        <v>192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39.75" customHeight="1">
      <c r="B5" s="21"/>
      <c r="C5" s="54" t="s">
        <v>363</v>
      </c>
      <c r="D5" s="54" t="s">
        <v>314</v>
      </c>
      <c r="E5" s="29" t="s">
        <v>477</v>
      </c>
      <c r="F5" s="29" t="s">
        <v>478</v>
      </c>
      <c r="G5" s="55" t="s">
        <v>376</v>
      </c>
      <c r="H5" s="55" t="s">
        <v>377</v>
      </c>
      <c r="I5" s="56" t="s">
        <v>479</v>
      </c>
      <c r="J5" s="20"/>
      <c r="L5" s="77" t="s">
        <v>308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24" s="13" customFormat="1" ht="31.5">
      <c r="B6" s="2"/>
      <c r="C6" s="32">
        <v>1</v>
      </c>
      <c r="D6" s="10" t="s">
        <v>480</v>
      </c>
      <c r="E6" s="32" t="s">
        <v>491</v>
      </c>
      <c r="F6" s="58" t="s">
        <v>495</v>
      </c>
      <c r="G6" s="52">
        <f>'Т6'!H14</f>
        <v>0.24443901246638963</v>
      </c>
      <c r="H6" s="52">
        <f>'Т6'!L14</f>
        <v>0.3202479338842975</v>
      </c>
      <c r="I6" s="52">
        <f>H6-G6</f>
        <v>0.07580892141790788</v>
      </c>
      <c r="J6" s="3"/>
      <c r="L6" s="78" t="s">
        <v>747</v>
      </c>
      <c r="S6" s="12"/>
      <c r="T6" s="12"/>
      <c r="U6" s="12"/>
      <c r="V6" s="12"/>
      <c r="W6" s="12"/>
      <c r="X6" s="12"/>
    </row>
    <row r="7" spans="2:24" s="13" customFormat="1" ht="31.5">
      <c r="B7" s="2"/>
      <c r="C7" s="32">
        <v>2</v>
      </c>
      <c r="D7" s="10" t="s">
        <v>481</v>
      </c>
      <c r="E7" s="32" t="s">
        <v>491</v>
      </c>
      <c r="F7" s="58" t="s">
        <v>495</v>
      </c>
      <c r="G7" s="52">
        <f>'Т7'!H16</f>
        <v>0.004605747973470892</v>
      </c>
      <c r="H7" s="52">
        <f>'Т7'!L16</f>
        <v>0.012684778718565532</v>
      </c>
      <c r="I7" s="52">
        <f>H7-G7</f>
        <v>0.00807903074509464</v>
      </c>
      <c r="J7" s="3"/>
      <c r="L7" s="79" t="s">
        <v>748</v>
      </c>
      <c r="S7" s="12"/>
      <c r="T7" s="12"/>
      <c r="U7" s="12"/>
      <c r="V7" s="12"/>
      <c r="W7" s="12"/>
      <c r="X7" s="12"/>
    </row>
    <row r="8" spans="2:24" s="13" customFormat="1" ht="38.25">
      <c r="B8" s="2"/>
      <c r="C8" s="32">
        <v>3</v>
      </c>
      <c r="D8" s="10" t="s">
        <v>482</v>
      </c>
      <c r="E8" s="32" t="s">
        <v>491</v>
      </c>
      <c r="F8" s="58" t="s">
        <v>496</v>
      </c>
      <c r="G8" s="59">
        <v>2.875</v>
      </c>
      <c r="H8" s="52">
        <f>'Ф4'!F9/(('Ф1'!E29+'Ф1'!F29)/2)</f>
        <v>2.9181385347872832</v>
      </c>
      <c r="I8" s="52">
        <f aca="true" t="shared" si="0" ref="I8:I16">H8-G8</f>
        <v>0.043138534787283245</v>
      </c>
      <c r="J8" s="3"/>
      <c r="L8" s="79" t="s">
        <v>746</v>
      </c>
      <c r="S8" s="12"/>
      <c r="T8" s="12"/>
      <c r="U8" s="12"/>
      <c r="V8" s="12"/>
      <c r="W8" s="12"/>
      <c r="X8" s="12"/>
    </row>
    <row r="9" spans="2:24" s="13" customFormat="1" ht="38.25">
      <c r="B9" s="2"/>
      <c r="C9" s="32">
        <v>4</v>
      </c>
      <c r="D9" s="10" t="s">
        <v>483</v>
      </c>
      <c r="E9" s="32" t="s">
        <v>491</v>
      </c>
      <c r="F9" s="58" t="s">
        <v>496</v>
      </c>
      <c r="G9" s="59">
        <v>1.475</v>
      </c>
      <c r="H9" s="52">
        <f>'Ф4'!F9/(('Ф1'!E64+'Ф1'!F64)/2)</f>
        <v>1.544285432714874</v>
      </c>
      <c r="I9" s="52">
        <f t="shared" si="0"/>
        <v>0.06928543271487397</v>
      </c>
      <c r="J9" s="3"/>
      <c r="L9" s="79" t="s">
        <v>749</v>
      </c>
      <c r="S9" s="12"/>
      <c r="T9" s="12"/>
      <c r="U9" s="12"/>
      <c r="V9" s="12"/>
      <c r="W9" s="12"/>
      <c r="X9" s="12"/>
    </row>
    <row r="10" spans="2:24" s="13" customFormat="1" ht="51">
      <c r="B10" s="2"/>
      <c r="C10" s="32">
        <v>5</v>
      </c>
      <c r="D10" s="10" t="s">
        <v>484</v>
      </c>
      <c r="E10" s="32" t="s">
        <v>491</v>
      </c>
      <c r="F10" s="58" t="s">
        <v>497</v>
      </c>
      <c r="G10" s="52">
        <f>'Ф4'!F9/'Ф2'!E7</f>
        <v>0.4</v>
      </c>
      <c r="H10" s="52">
        <f>'Ф4'!F9/'Ф2'!F7</f>
        <v>0.4222222222222222</v>
      </c>
      <c r="I10" s="52">
        <f t="shared" si="0"/>
        <v>0.0222222222222222</v>
      </c>
      <c r="J10" s="3"/>
      <c r="L10" s="79" t="s">
        <v>750</v>
      </c>
      <c r="S10" s="12"/>
      <c r="T10" s="12"/>
      <c r="U10" s="12"/>
      <c r="V10" s="12"/>
      <c r="W10" s="12"/>
      <c r="X10" s="12"/>
    </row>
    <row r="11" spans="2:24" s="13" customFormat="1" ht="31.5">
      <c r="B11" s="2"/>
      <c r="C11" s="32">
        <v>6</v>
      </c>
      <c r="D11" s="10" t="s">
        <v>485</v>
      </c>
      <c r="E11" s="32" t="s">
        <v>491</v>
      </c>
      <c r="F11" s="58" t="s">
        <v>494</v>
      </c>
      <c r="G11" s="52">
        <f>'Ф1'!E39/('Т7'!E16+'Т7'!G16)</f>
        <v>3.6</v>
      </c>
      <c r="H11" s="52">
        <f>'Ф1'!F39/('Т7'!I16+'Т7'!K16)</f>
        <v>2.3214285714285716</v>
      </c>
      <c r="I11" s="52">
        <f t="shared" si="0"/>
        <v>-1.2785714285714285</v>
      </c>
      <c r="J11" s="3"/>
      <c r="L11" s="79" t="s">
        <v>751</v>
      </c>
      <c r="S11" s="12"/>
      <c r="T11" s="12"/>
      <c r="U11" s="12"/>
      <c r="V11" s="12"/>
      <c r="W11" s="12"/>
      <c r="X11" s="12"/>
    </row>
    <row r="12" spans="2:24" s="13" customFormat="1" ht="25.5">
      <c r="B12" s="2"/>
      <c r="C12" s="32">
        <v>7</v>
      </c>
      <c r="D12" s="10" t="s">
        <v>486</v>
      </c>
      <c r="E12" s="32" t="s">
        <v>491</v>
      </c>
      <c r="F12" s="58" t="s">
        <v>498</v>
      </c>
      <c r="G12" s="52">
        <f>('Ф1'!E26+'Ф1'!E29)/'Ф1'!E43</f>
        <v>0.4665431218816821</v>
      </c>
      <c r="H12" s="52">
        <f>('Ф1'!F26+'Ф1'!F29)/'Ф1'!F43</f>
        <v>0.31448584163948484</v>
      </c>
      <c r="I12" s="52">
        <f t="shared" si="0"/>
        <v>-0.15205728024219728</v>
      </c>
      <c r="J12" s="3"/>
      <c r="L12" s="79" t="s">
        <v>752</v>
      </c>
      <c r="S12" s="12"/>
      <c r="T12" s="12"/>
      <c r="U12" s="12"/>
      <c r="V12" s="12"/>
      <c r="W12" s="12"/>
      <c r="X12" s="12"/>
    </row>
    <row r="13" spans="2:24" s="13" customFormat="1" ht="38.25">
      <c r="B13" s="2"/>
      <c r="C13" s="32">
        <v>8</v>
      </c>
      <c r="D13" s="10" t="s">
        <v>487</v>
      </c>
      <c r="E13" s="57" t="s">
        <v>492</v>
      </c>
      <c r="F13" s="58" t="s">
        <v>499</v>
      </c>
      <c r="G13" s="45">
        <f>'Ф2'!F7/'Ф1'!E29</f>
        <v>5.499877780493767</v>
      </c>
      <c r="H13" s="45">
        <f>'Ф2'!E7/(('Ф1'!E26+'Ф1'!F26+'Ф1'!E29+'Ф1'!F29)/2)</f>
        <v>7.2953463369682074</v>
      </c>
      <c r="I13" s="45">
        <f t="shared" si="0"/>
        <v>1.7954685564744404</v>
      </c>
      <c r="J13" s="3"/>
      <c r="L13" s="79" t="s">
        <v>753</v>
      </c>
      <c r="S13" s="12"/>
      <c r="T13" s="12"/>
      <c r="U13" s="12"/>
      <c r="V13" s="12"/>
      <c r="W13" s="12"/>
      <c r="X13" s="12"/>
    </row>
    <row r="14" spans="2:24" s="13" customFormat="1" ht="25.5">
      <c r="B14" s="2"/>
      <c r="C14" s="32">
        <v>9</v>
      </c>
      <c r="D14" s="10" t="s">
        <v>488</v>
      </c>
      <c r="E14" s="57" t="s">
        <v>493</v>
      </c>
      <c r="F14" s="58"/>
      <c r="G14" s="45">
        <f>365/G13</f>
        <v>66.3651111111111</v>
      </c>
      <c r="H14" s="45">
        <f>365/H13</f>
        <v>50.031894736842105</v>
      </c>
      <c r="I14" s="45">
        <f t="shared" si="0"/>
        <v>-16.333216374269</v>
      </c>
      <c r="J14" s="3"/>
      <c r="L14" s="79" t="s">
        <v>754</v>
      </c>
      <c r="S14" s="12"/>
      <c r="T14" s="12"/>
      <c r="U14" s="12"/>
      <c r="V14" s="12"/>
      <c r="W14" s="12"/>
      <c r="X14" s="12"/>
    </row>
    <row r="15" spans="2:24" s="13" customFormat="1" ht="38.25">
      <c r="B15" s="2"/>
      <c r="C15" s="32">
        <v>10</v>
      </c>
      <c r="D15" s="10" t="s">
        <v>489</v>
      </c>
      <c r="E15" s="57" t="s">
        <v>492</v>
      </c>
      <c r="F15" s="58" t="s">
        <v>499</v>
      </c>
      <c r="G15" s="45">
        <f>'Ф2'!F7/'Ф1'!E64</f>
        <v>3.316138540899042</v>
      </c>
      <c r="H15" s="45">
        <f>'Ф2'!E7/(('Ф1'!E64+'Ф1'!F64)/2)</f>
        <v>3.860713581787185</v>
      </c>
      <c r="I15" s="45">
        <f t="shared" si="0"/>
        <v>0.5445750408881431</v>
      </c>
      <c r="J15" s="3"/>
      <c r="L15" s="79" t="s">
        <v>755</v>
      </c>
      <c r="S15" s="12"/>
      <c r="T15" s="12"/>
      <c r="U15" s="12"/>
      <c r="V15" s="12"/>
      <c r="W15" s="12"/>
      <c r="X15" s="12"/>
    </row>
    <row r="16" spans="2:24" s="13" customFormat="1" ht="25.5">
      <c r="B16" s="2"/>
      <c r="C16" s="32">
        <v>11</v>
      </c>
      <c r="D16" s="10" t="s">
        <v>490</v>
      </c>
      <c r="E16" s="57" t="s">
        <v>493</v>
      </c>
      <c r="F16" s="58"/>
      <c r="G16" s="45">
        <f>365/G15</f>
        <v>110.06777777777778</v>
      </c>
      <c r="H16" s="45">
        <f>365/H15</f>
        <v>94.54210789473684</v>
      </c>
      <c r="I16" s="45">
        <f t="shared" si="0"/>
        <v>-15.525669883040933</v>
      </c>
      <c r="J16" s="3"/>
      <c r="L16" s="79" t="s">
        <v>756</v>
      </c>
      <c r="S16" s="12"/>
      <c r="T16" s="12"/>
      <c r="U16" s="12"/>
      <c r="V16" s="12"/>
      <c r="W16" s="12"/>
      <c r="X16" s="12"/>
    </row>
    <row r="17" spans="2:12" ht="12" customHeight="1" thickBot="1">
      <c r="B17" s="4"/>
      <c r="C17" s="22"/>
      <c r="D17" s="22"/>
      <c r="E17" s="22"/>
      <c r="F17" s="22"/>
      <c r="G17" s="22"/>
      <c r="H17" s="22"/>
      <c r="I17" s="22"/>
      <c r="J17" s="23"/>
      <c r="L17" s="79" t="s">
        <v>757</v>
      </c>
    </row>
    <row r="18" ht="12" customHeight="1">
      <c r="L18" s="79" t="s">
        <v>758</v>
      </c>
    </row>
    <row r="19" ht="12" customHeight="1">
      <c r="L19" s="79" t="s">
        <v>759</v>
      </c>
    </row>
    <row r="20" ht="12" customHeight="1">
      <c r="L20" s="79" t="s">
        <v>760</v>
      </c>
    </row>
    <row r="21" ht="12" customHeight="1">
      <c r="L21" s="79" t="s">
        <v>761</v>
      </c>
    </row>
    <row r="22" ht="12" customHeight="1">
      <c r="L22" s="79" t="s">
        <v>762</v>
      </c>
    </row>
    <row r="23" ht="12" customHeight="1">
      <c r="L23" s="79" t="s">
        <v>763</v>
      </c>
    </row>
    <row r="24" ht="12" customHeight="1">
      <c r="L24" s="79" t="s">
        <v>764</v>
      </c>
    </row>
    <row r="25" ht="12" customHeight="1">
      <c r="L25" s="79" t="s">
        <v>765</v>
      </c>
    </row>
    <row r="26" ht="12" customHeight="1">
      <c r="L26" s="13"/>
    </row>
    <row r="27" ht="12" customHeight="1">
      <c r="L27" s="13"/>
    </row>
    <row r="28" ht="12" customHeight="1">
      <c r="L28" s="13"/>
    </row>
    <row r="29" ht="12" customHeight="1">
      <c r="L29" s="13"/>
    </row>
    <row r="30" ht="12" customHeight="1">
      <c r="L30" s="13"/>
    </row>
    <row r="31" ht="12" customHeight="1">
      <c r="L31" s="13"/>
    </row>
    <row r="32" ht="12" customHeight="1">
      <c r="L32" s="13"/>
    </row>
    <row r="33" ht="12" customHeight="1">
      <c r="L33" s="13"/>
    </row>
    <row r="34" ht="12" customHeight="1">
      <c r="L34" s="13"/>
    </row>
    <row r="35" ht="12" customHeight="1">
      <c r="L35" s="13"/>
    </row>
    <row r="36" ht="12" customHeight="1">
      <c r="L36" s="13"/>
    </row>
    <row r="37" ht="12" customHeight="1">
      <c r="L37" s="13"/>
    </row>
    <row r="38" ht="12" customHeight="1">
      <c r="L38" s="13"/>
    </row>
    <row r="39" ht="12" customHeight="1">
      <c r="L39" s="13"/>
    </row>
    <row r="40" ht="12" customHeight="1">
      <c r="L40" s="13"/>
    </row>
    <row r="41" ht="12" customHeight="1">
      <c r="L41" s="13"/>
    </row>
    <row r="42" ht="12" customHeight="1">
      <c r="L42" s="13"/>
    </row>
    <row r="43" ht="12" customHeight="1">
      <c r="L43" s="13"/>
    </row>
    <row r="44" ht="12" customHeight="1">
      <c r="L44" s="13"/>
    </row>
    <row r="45" ht="12" customHeight="1">
      <c r="L45" s="13"/>
    </row>
    <row r="46" ht="12" customHeight="1">
      <c r="L46" s="13"/>
    </row>
    <row r="47" ht="12" customHeight="1">
      <c r="L47" s="13"/>
    </row>
    <row r="48" ht="12" customHeight="1">
      <c r="L48" s="13"/>
    </row>
    <row r="49" ht="12" customHeight="1">
      <c r="L49" s="13"/>
    </row>
    <row r="50" ht="12" customHeight="1">
      <c r="L50" s="13"/>
    </row>
    <row r="51" ht="12" customHeight="1">
      <c r="L51" s="13"/>
    </row>
    <row r="52" ht="12" customHeight="1">
      <c r="L52" s="13"/>
    </row>
    <row r="53" ht="12" customHeight="1">
      <c r="L53" s="13"/>
    </row>
    <row r="54" ht="12" customHeight="1">
      <c r="L54" s="13"/>
    </row>
    <row r="55" ht="12" customHeight="1">
      <c r="L55" s="13"/>
    </row>
    <row r="56" ht="12" customHeight="1">
      <c r="L56" s="13"/>
    </row>
    <row r="57" ht="12" customHeight="1">
      <c r="L57" s="13"/>
    </row>
    <row r="58" ht="12" customHeight="1">
      <c r="L58" s="13"/>
    </row>
    <row r="59" ht="12" customHeight="1">
      <c r="L59" s="13"/>
    </row>
    <row r="60" ht="12" customHeight="1">
      <c r="L60" s="13"/>
    </row>
    <row r="61" ht="12" customHeight="1">
      <c r="L61" s="13"/>
    </row>
    <row r="62" ht="12" customHeight="1">
      <c r="L62" s="13"/>
    </row>
    <row r="63" ht="12" customHeight="1">
      <c r="L63" s="13"/>
    </row>
    <row r="64" ht="12" customHeight="1">
      <c r="L64" s="13"/>
    </row>
    <row r="65" ht="12" customHeight="1">
      <c r="L65" s="13"/>
    </row>
    <row r="66" ht="12" customHeight="1">
      <c r="L66" s="13"/>
    </row>
    <row r="67" ht="12" customHeight="1">
      <c r="L67" s="13"/>
    </row>
    <row r="68" ht="12" customHeight="1">
      <c r="L68" s="13"/>
    </row>
    <row r="69" ht="12" customHeight="1">
      <c r="L69" s="13"/>
    </row>
    <row r="70" ht="12" customHeight="1">
      <c r="L70" s="13"/>
    </row>
    <row r="71" ht="12" customHeight="1">
      <c r="L71" s="13"/>
    </row>
    <row r="72" ht="12" customHeight="1">
      <c r="L72" s="13"/>
    </row>
    <row r="73" ht="12" customHeight="1">
      <c r="L73" s="13"/>
    </row>
    <row r="74" ht="12" customHeight="1">
      <c r="L74" s="13"/>
    </row>
    <row r="75" ht="12" customHeight="1">
      <c r="L75" s="13"/>
    </row>
    <row r="76" ht="12" customHeight="1">
      <c r="L76" s="13"/>
    </row>
    <row r="77" ht="12" customHeight="1">
      <c r="L77" s="13"/>
    </row>
    <row r="78" ht="12" customHeight="1">
      <c r="L78" s="13"/>
    </row>
    <row r="79" ht="12" customHeight="1">
      <c r="L79" s="13"/>
    </row>
    <row r="80" ht="12" customHeight="1">
      <c r="L80" s="13"/>
    </row>
    <row r="81" ht="12" customHeight="1">
      <c r="L81" s="13"/>
    </row>
    <row r="82" ht="12" customHeight="1">
      <c r="L82" s="13"/>
    </row>
    <row r="83" ht="12" customHeight="1">
      <c r="L83" s="13"/>
    </row>
    <row r="84" ht="12" customHeight="1">
      <c r="L84" s="13"/>
    </row>
    <row r="85" ht="12" customHeight="1">
      <c r="L85" s="13"/>
    </row>
    <row r="86" ht="12" customHeight="1">
      <c r="L86" s="13"/>
    </row>
    <row r="87" ht="12" customHeight="1">
      <c r="L87" s="13"/>
    </row>
    <row r="88" ht="12" customHeight="1">
      <c r="L88" s="13"/>
    </row>
    <row r="89" ht="12" customHeight="1">
      <c r="L89" s="13"/>
    </row>
    <row r="90" ht="12" customHeight="1">
      <c r="L90" s="13"/>
    </row>
    <row r="91" ht="12" customHeight="1">
      <c r="L91" s="13"/>
    </row>
    <row r="92" ht="12" customHeight="1">
      <c r="L92" s="13"/>
    </row>
    <row r="93" ht="12" customHeight="1">
      <c r="L93" s="13"/>
    </row>
    <row r="94" ht="12" customHeight="1">
      <c r="L94" s="13"/>
    </row>
    <row r="95" ht="12" customHeight="1">
      <c r="L95" s="13"/>
    </row>
    <row r="96" ht="12" customHeight="1">
      <c r="L96" s="13"/>
    </row>
    <row r="97" ht="12" customHeight="1">
      <c r="L97" s="13"/>
    </row>
    <row r="98" ht="12" customHeight="1">
      <c r="L98" s="13"/>
    </row>
    <row r="99" ht="12" customHeight="1">
      <c r="L99" s="13"/>
    </row>
  </sheetData>
  <sheetProtection/>
  <mergeCells count="1">
    <mergeCell ref="C3:I3"/>
  </mergeCells>
  <hyperlinks>
    <hyperlink ref="L2" location="Ф1!A1" display="Бухгалтерский баланс (Форма №1)"/>
    <hyperlink ref="L3" location="Ф2!A1" display="Отчет о прибылях и убытках (Форма №2) "/>
    <hyperlink ref="L4" location="Ф3!A1" display="Отчет об изменении капитала (Форма № 3)"/>
    <hyperlink ref="L5" location="Ф4!A1" display="Отчет о движении денежных средств (Форма № 4)"/>
    <hyperlink ref="L6" location="Т1!A1" display="т.1 Расчет показателей платежеспособности "/>
    <hyperlink ref="L7" location="Т2!A1" display="Т.2 Анализ платежеспособности организации"/>
    <hyperlink ref="L8" location="Т3!A1" display="т.3 Расчет величины чистых активов"/>
    <hyperlink ref="L9" location="Т4!A1" display="т.4 Анализ формирования величины чистых активов организации"/>
    <hyperlink ref="L10" location="Т5!A1" display="т.5 Анализ показателей финансовой независимости по критерию собственности источников средств"/>
    <hyperlink ref="L11" location="Т6!A1" display="т.6 Анализ состава, структуры и темпов роста дебиторской задолженности"/>
    <hyperlink ref="L12" location="Т7!A1" display="т.7 Анализ состава, структуры и темпов роста кредиторской задолженности"/>
    <hyperlink ref="L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L14" location="Т9!A1" display="т.9 Анализ состояния расчетов"/>
    <hyperlink ref="L15" location="Т10!A1" display="т.10 Определение наличия собственных и заемных оборотных активов по критерию собственности источников"/>
    <hyperlink ref="L16" location="Т11!A1" display="т.11 Анализ факторов изменения наличия собственных оборотных активов"/>
    <hyperlink ref="L17" location="Т12!A1" display="т.12 Степень покрытия внеоборотных активов источниками собственных средств"/>
    <hyperlink ref="L18" location="Т13!A1" display="т.13 Анализ динамики притока и оттока денежных средств"/>
    <hyperlink ref="L19" location="Т14!A1" display="т.14 Анализ структуры притока и оттока денежных средств"/>
    <hyperlink ref="L20" location="Т15!A1" display="т.15 Анализ деловой активности организации"/>
    <hyperlink ref="L21" location="Т16!A1" display="т.16 Анализ состава и структуры  выручки (нетто) от реализации товаров, продукции, работ, услуг"/>
    <hyperlink ref="L22" location="Т17!A1" display="т.17 Анализ динамики выручки (нетто) от реализации товаров, продукции, работ, услуг  на экспорт"/>
    <hyperlink ref="L23" location="Т18!A1" display="т.18 Анализ конкурентоспособности продукции по критерию цены и прибыли"/>
    <hyperlink ref="L24" location="Т19!A1" display="т.19 ПЕРЕЧЕНЬ показателей реестра финансового состояния организации"/>
    <hyperlink ref="L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R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37.75390625" style="14" customWidth="1"/>
    <col min="5" max="5" width="14.00390625" style="15" customWidth="1"/>
    <col min="6" max="6" width="11.75390625" style="15" customWidth="1"/>
    <col min="7" max="7" width="12.375" style="15" bestFit="1" customWidth="1"/>
    <col min="8" max="8" width="8.375" style="15" customWidth="1"/>
    <col min="9" max="9" width="12.375" style="15" bestFit="1" customWidth="1"/>
    <col min="10" max="10" width="11.125" style="15" customWidth="1"/>
    <col min="11" max="11" width="11.625" style="15" bestFit="1" customWidth="1"/>
    <col min="12" max="12" width="3.00390625" style="1" customWidth="1"/>
    <col min="13" max="13" width="2.75390625" style="1" customWidth="1"/>
    <col min="14" max="14" width="67.125" style="1" customWidth="1"/>
    <col min="15" max="15" width="2.75390625" style="1" customWidth="1"/>
    <col min="16" max="16" width="6.625" style="1" bestFit="1" customWidth="1"/>
    <col min="17" max="17" width="2.75390625" style="1" customWidth="1"/>
    <col min="18" max="18" width="6.625" style="1" bestFit="1" customWidth="1"/>
    <col min="19" max="20" width="2.75390625" style="1" customWidth="1"/>
    <col min="21" max="25" width="3.25390625" style="1" bestFit="1" customWidth="1"/>
    <col min="26" max="26" width="4.75390625" style="1" bestFit="1" customWidth="1"/>
    <col min="27" max="16384" width="2.75390625" style="1" customWidth="1"/>
  </cols>
  <sheetData>
    <row r="1" spans="2:19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44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  <c r="N2" s="77" t="s">
        <v>6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:44" ht="18">
      <c r="B3" s="19"/>
      <c r="C3" s="80" t="s">
        <v>504</v>
      </c>
      <c r="D3" s="80"/>
      <c r="E3" s="80"/>
      <c r="F3" s="80"/>
      <c r="G3" s="80"/>
      <c r="H3" s="80"/>
      <c r="I3" s="80"/>
      <c r="J3" s="80"/>
      <c r="K3" s="80"/>
      <c r="L3" s="20"/>
      <c r="N3" s="77" t="s">
        <v>117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4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20"/>
      <c r="N4" s="77" t="s">
        <v>192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2:44" ht="18" customHeight="1">
      <c r="B5" s="21"/>
      <c r="C5" s="91" t="s">
        <v>363</v>
      </c>
      <c r="D5" s="91" t="s">
        <v>314</v>
      </c>
      <c r="E5" s="115" t="s">
        <v>376</v>
      </c>
      <c r="F5" s="115"/>
      <c r="G5" s="115" t="s">
        <v>377</v>
      </c>
      <c r="H5" s="115"/>
      <c r="I5" s="115" t="s">
        <v>440</v>
      </c>
      <c r="J5" s="115"/>
      <c r="K5" s="113" t="s">
        <v>441</v>
      </c>
      <c r="L5" s="20"/>
      <c r="N5" s="77" t="s">
        <v>308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2:44" ht="27" customHeight="1">
      <c r="B6" s="21"/>
      <c r="C6" s="92"/>
      <c r="D6" s="92"/>
      <c r="E6" s="48" t="str">
        <f>CONCATENATE("сумма ",'Т3'!F4)</f>
        <v>сумма (млн.руб)</v>
      </c>
      <c r="F6" s="48" t="s">
        <v>442</v>
      </c>
      <c r="G6" s="48" t="str">
        <f>E6</f>
        <v>сумма (млн.руб)</v>
      </c>
      <c r="H6" s="48" t="s">
        <v>442</v>
      </c>
      <c r="I6" s="48" t="str">
        <f>G6</f>
        <v>сумма (млн.руб)</v>
      </c>
      <c r="J6" s="48" t="s">
        <v>442</v>
      </c>
      <c r="K6" s="114"/>
      <c r="L6" s="20"/>
      <c r="N6" s="78" t="s">
        <v>747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2:26" s="13" customFormat="1" ht="12.75">
      <c r="B7" s="2"/>
      <c r="C7" s="32">
        <v>1</v>
      </c>
      <c r="D7" s="10" t="s">
        <v>501</v>
      </c>
      <c r="E7" s="45">
        <f>'Ф1'!E43</f>
        <v>350750</v>
      </c>
      <c r="F7" s="52">
        <f>SUM(F8:F9)</f>
        <v>1</v>
      </c>
      <c r="G7" s="45">
        <f>'Ф1'!F43</f>
        <v>307804</v>
      </c>
      <c r="H7" s="52">
        <f>SUM(H8:H9)</f>
        <v>1</v>
      </c>
      <c r="I7" s="45">
        <f aca="true" t="shared" si="0" ref="I7:J9">G7-E7</f>
        <v>-42946</v>
      </c>
      <c r="J7" s="52">
        <f t="shared" si="0"/>
        <v>0</v>
      </c>
      <c r="K7" s="52">
        <f>G7/E7</f>
        <v>0.8775595153243051</v>
      </c>
      <c r="L7" s="3"/>
      <c r="N7" s="79" t="s">
        <v>748</v>
      </c>
      <c r="U7" s="12"/>
      <c r="V7" s="12"/>
      <c r="W7" s="12"/>
      <c r="X7" s="12"/>
      <c r="Y7" s="12"/>
      <c r="Z7" s="12"/>
    </row>
    <row r="8" spans="2:26" s="13" customFormat="1" ht="25.5">
      <c r="B8" s="2"/>
      <c r="C8" s="53" t="s">
        <v>378</v>
      </c>
      <c r="D8" s="24" t="s">
        <v>502</v>
      </c>
      <c r="E8" s="45">
        <f>('Ф1'!E57+'Ф1'!E61)-'Ф1'!E13</f>
        <v>55350</v>
      </c>
      <c r="F8" s="52">
        <f>E8/E7</f>
        <v>0.1578047042052744</v>
      </c>
      <c r="G8" s="45">
        <f>('Ф1'!F57+'Ф1'!F61)-'Ф1'!F13</f>
        <v>74549</v>
      </c>
      <c r="H8" s="52">
        <f>G8/G7</f>
        <v>0.24219633273121857</v>
      </c>
      <c r="I8" s="45">
        <f t="shared" si="0"/>
        <v>19199</v>
      </c>
      <c r="J8" s="52">
        <f t="shared" si="0"/>
        <v>0.08439162852594417</v>
      </c>
      <c r="K8" s="52">
        <f>G8/E8</f>
        <v>1.3468654019873532</v>
      </c>
      <c r="L8" s="3"/>
      <c r="N8" s="79" t="s">
        <v>746</v>
      </c>
      <c r="U8" s="12"/>
      <c r="V8" s="12"/>
      <c r="W8" s="12"/>
      <c r="X8" s="12"/>
      <c r="Y8" s="12"/>
      <c r="Z8" s="12"/>
    </row>
    <row r="9" spans="2:26" s="13" customFormat="1" ht="12.75">
      <c r="B9" s="2"/>
      <c r="C9" s="53" t="s">
        <v>460</v>
      </c>
      <c r="D9" s="24" t="s">
        <v>503</v>
      </c>
      <c r="E9" s="45">
        <f>E7-E8</f>
        <v>295400</v>
      </c>
      <c r="F9" s="52">
        <f>E9/E7</f>
        <v>0.8421952957947256</v>
      </c>
      <c r="G9" s="45">
        <f>G7-G8</f>
        <v>233255</v>
      </c>
      <c r="H9" s="52">
        <f>G9/G7</f>
        <v>0.7578036672687815</v>
      </c>
      <c r="I9" s="45">
        <f t="shared" si="0"/>
        <v>-62145</v>
      </c>
      <c r="J9" s="52">
        <f t="shared" si="0"/>
        <v>-0.08439162852594417</v>
      </c>
      <c r="K9" s="52">
        <f>G9/E9</f>
        <v>0.7896242383209208</v>
      </c>
      <c r="L9" s="3"/>
      <c r="N9" s="79" t="s">
        <v>749</v>
      </c>
      <c r="U9" s="12"/>
      <c r="V9" s="12"/>
      <c r="W9" s="12"/>
      <c r="X9" s="12"/>
      <c r="Y9" s="12"/>
      <c r="Z9" s="12"/>
    </row>
    <row r="10" spans="2:14" ht="12" customHeight="1" thickBot="1">
      <c r="B10" s="4"/>
      <c r="C10" s="22"/>
      <c r="D10" s="22"/>
      <c r="E10" s="22"/>
      <c r="F10" s="22"/>
      <c r="G10" s="22"/>
      <c r="H10" s="22"/>
      <c r="I10" s="22"/>
      <c r="J10" s="22"/>
      <c r="K10" s="22"/>
      <c r="L10" s="23"/>
      <c r="N10" s="79" t="s">
        <v>750</v>
      </c>
    </row>
    <row r="11" ht="12" customHeight="1">
      <c r="N11" s="79" t="s">
        <v>751</v>
      </c>
    </row>
    <row r="12" ht="12" customHeight="1">
      <c r="N12" s="79" t="s">
        <v>752</v>
      </c>
    </row>
    <row r="13" ht="12" customHeight="1">
      <c r="N13" s="79" t="s">
        <v>753</v>
      </c>
    </row>
    <row r="14" ht="12" customHeight="1">
      <c r="N14" s="79" t="s">
        <v>754</v>
      </c>
    </row>
    <row r="15" ht="12" customHeight="1">
      <c r="N15" s="79" t="s">
        <v>755</v>
      </c>
    </row>
    <row r="16" ht="12" customHeight="1">
      <c r="N16" s="79" t="s">
        <v>756</v>
      </c>
    </row>
    <row r="17" ht="12" customHeight="1">
      <c r="N17" s="79" t="s">
        <v>757</v>
      </c>
    </row>
    <row r="18" ht="12" customHeight="1">
      <c r="N18" s="79" t="s">
        <v>758</v>
      </c>
    </row>
    <row r="19" ht="12" customHeight="1">
      <c r="N19" s="79" t="s">
        <v>759</v>
      </c>
    </row>
    <row r="20" ht="12" customHeight="1">
      <c r="N20" s="79" t="s">
        <v>760</v>
      </c>
    </row>
    <row r="21" ht="12" customHeight="1">
      <c r="N21" s="79" t="s">
        <v>761</v>
      </c>
    </row>
    <row r="22" ht="12" customHeight="1">
      <c r="N22" s="79" t="s">
        <v>762</v>
      </c>
    </row>
    <row r="23" ht="12" customHeight="1">
      <c r="N23" s="79" t="s">
        <v>763</v>
      </c>
    </row>
    <row r="24" ht="12" customHeight="1">
      <c r="N24" s="79" t="s">
        <v>764</v>
      </c>
    </row>
    <row r="25" ht="12" customHeight="1">
      <c r="N25" s="79" t="s">
        <v>765</v>
      </c>
    </row>
    <row r="26" ht="12" customHeight="1">
      <c r="N26" s="13"/>
    </row>
    <row r="27" ht="12" customHeight="1">
      <c r="N27" s="13"/>
    </row>
    <row r="28" ht="12" customHeight="1">
      <c r="N28" s="13"/>
    </row>
    <row r="29" ht="12" customHeight="1">
      <c r="N29" s="13"/>
    </row>
    <row r="30" ht="12" customHeight="1">
      <c r="N30" s="13"/>
    </row>
    <row r="31" ht="12" customHeight="1">
      <c r="N31" s="13"/>
    </row>
    <row r="32" ht="12" customHeight="1">
      <c r="N32" s="13"/>
    </row>
    <row r="33" ht="12" customHeight="1">
      <c r="N33" s="13"/>
    </row>
    <row r="34" ht="12" customHeight="1">
      <c r="N34" s="13"/>
    </row>
    <row r="35" ht="12" customHeight="1">
      <c r="N35" s="13"/>
    </row>
    <row r="36" ht="12" customHeight="1">
      <c r="N36" s="13"/>
    </row>
    <row r="37" ht="12" customHeight="1">
      <c r="N37" s="13"/>
    </row>
    <row r="38" ht="12" customHeight="1">
      <c r="N38" s="13"/>
    </row>
    <row r="39" ht="12" customHeight="1">
      <c r="N39" s="13"/>
    </row>
    <row r="40" ht="12" customHeight="1">
      <c r="N40" s="13"/>
    </row>
    <row r="41" ht="12" customHeight="1">
      <c r="N41" s="13"/>
    </row>
    <row r="42" ht="12" customHeight="1">
      <c r="N42" s="13"/>
    </row>
    <row r="43" ht="12" customHeight="1">
      <c r="N43" s="13"/>
    </row>
    <row r="44" ht="12" customHeight="1">
      <c r="N44" s="13"/>
    </row>
    <row r="45" ht="12" customHeight="1">
      <c r="N45" s="13"/>
    </row>
    <row r="46" ht="12" customHeight="1">
      <c r="N46" s="13"/>
    </row>
    <row r="47" ht="12" customHeight="1">
      <c r="N47" s="13"/>
    </row>
    <row r="48" ht="12" customHeight="1">
      <c r="N48" s="13"/>
    </row>
    <row r="49" ht="12" customHeight="1">
      <c r="N49" s="13"/>
    </row>
    <row r="50" ht="12" customHeight="1">
      <c r="N50" s="13"/>
    </row>
    <row r="51" ht="12" customHeight="1">
      <c r="N51" s="13"/>
    </row>
    <row r="52" ht="12" customHeight="1">
      <c r="N52" s="13"/>
    </row>
    <row r="53" ht="12" customHeight="1">
      <c r="N53" s="13"/>
    </row>
    <row r="54" ht="12" customHeight="1">
      <c r="N54" s="13"/>
    </row>
    <row r="55" ht="12" customHeight="1">
      <c r="N55" s="13"/>
    </row>
    <row r="56" ht="12" customHeight="1">
      <c r="N56" s="13"/>
    </row>
    <row r="57" ht="12" customHeight="1">
      <c r="N57" s="13"/>
    </row>
    <row r="58" ht="12" customHeight="1">
      <c r="N58" s="13"/>
    </row>
    <row r="59" ht="12" customHeight="1">
      <c r="N59" s="13"/>
    </row>
    <row r="60" ht="12" customHeight="1">
      <c r="N60" s="13"/>
    </row>
    <row r="61" ht="12" customHeight="1">
      <c r="N61" s="13"/>
    </row>
    <row r="62" ht="12" customHeight="1">
      <c r="N62" s="13"/>
    </row>
    <row r="63" ht="12" customHeight="1">
      <c r="N63" s="13"/>
    </row>
    <row r="64" ht="12" customHeight="1">
      <c r="N64" s="13"/>
    </row>
    <row r="65" ht="12" customHeight="1">
      <c r="N65" s="13"/>
    </row>
    <row r="66" ht="12" customHeight="1">
      <c r="N66" s="13"/>
    </row>
    <row r="67" ht="12" customHeight="1">
      <c r="N67" s="13"/>
    </row>
    <row r="68" ht="12" customHeight="1">
      <c r="N68" s="13"/>
    </row>
    <row r="69" ht="12" customHeight="1">
      <c r="N69" s="13"/>
    </row>
    <row r="70" ht="12" customHeight="1">
      <c r="N70" s="13"/>
    </row>
    <row r="71" ht="12" customHeight="1">
      <c r="N71" s="13"/>
    </row>
    <row r="72" ht="12" customHeight="1">
      <c r="N72" s="13"/>
    </row>
    <row r="73" ht="12" customHeight="1">
      <c r="N73" s="13"/>
    </row>
    <row r="74" ht="12" customHeight="1">
      <c r="N74" s="13"/>
    </row>
    <row r="75" ht="12" customHeight="1">
      <c r="N75" s="13"/>
    </row>
    <row r="76" ht="12" customHeight="1">
      <c r="N76" s="13"/>
    </row>
    <row r="77" ht="12" customHeight="1">
      <c r="N77" s="13"/>
    </row>
    <row r="78" ht="12" customHeight="1">
      <c r="N78" s="13"/>
    </row>
    <row r="79" ht="12" customHeight="1">
      <c r="N79" s="13"/>
    </row>
    <row r="80" ht="12" customHeight="1">
      <c r="N80" s="13"/>
    </row>
    <row r="81" ht="12" customHeight="1">
      <c r="N81" s="13"/>
    </row>
    <row r="82" ht="12" customHeight="1">
      <c r="N82" s="13"/>
    </row>
    <row r="83" ht="12" customHeight="1">
      <c r="N83" s="13"/>
    </row>
    <row r="84" ht="12" customHeight="1">
      <c r="N84" s="13"/>
    </row>
    <row r="85" ht="12" customHeight="1">
      <c r="N85" s="13"/>
    </row>
    <row r="86" ht="12" customHeight="1">
      <c r="N86" s="13"/>
    </row>
    <row r="87" ht="12" customHeight="1">
      <c r="N87" s="13"/>
    </row>
    <row r="88" ht="12" customHeight="1">
      <c r="N88" s="13"/>
    </row>
    <row r="89" ht="12" customHeight="1">
      <c r="N89" s="13"/>
    </row>
    <row r="90" ht="12" customHeight="1">
      <c r="N90" s="13"/>
    </row>
    <row r="91" ht="12" customHeight="1">
      <c r="N91" s="13"/>
    </row>
    <row r="92" ht="12" customHeight="1">
      <c r="N92" s="13"/>
    </row>
    <row r="93" ht="12" customHeight="1">
      <c r="N93" s="13"/>
    </row>
    <row r="94" ht="12" customHeight="1">
      <c r="N94" s="13"/>
    </row>
    <row r="95" ht="12" customHeight="1">
      <c r="N95" s="13"/>
    </row>
    <row r="96" ht="12" customHeight="1">
      <c r="N96" s="13"/>
    </row>
    <row r="97" ht="12" customHeight="1">
      <c r="N97" s="13"/>
    </row>
    <row r="98" ht="12" customHeight="1">
      <c r="N98" s="13"/>
    </row>
    <row r="99" ht="12" customHeight="1">
      <c r="N99" s="13"/>
    </row>
  </sheetData>
  <sheetProtection/>
  <mergeCells count="7">
    <mergeCell ref="C3:K3"/>
    <mergeCell ref="C5:C6"/>
    <mergeCell ref="D5:D6"/>
    <mergeCell ref="E5:F5"/>
    <mergeCell ref="G5:H5"/>
    <mergeCell ref="I5:J5"/>
    <mergeCell ref="K5:K6"/>
  </mergeCells>
  <hyperlinks>
    <hyperlink ref="N2" location="Ф1!A1" display="Бухгалтерский баланс (Форма №1)"/>
    <hyperlink ref="N3" location="Ф2!A1" display="Отчет о прибылях и убытках (Форма №2) "/>
    <hyperlink ref="N4" location="Ф3!A1" display="Отчет об изменении капитала (Форма № 3)"/>
    <hyperlink ref="N5" location="Ф4!A1" display="Отчет о движении денежных средств (Форма № 4)"/>
    <hyperlink ref="N6" location="Т1!A1" display="т.1 Расчет показателей платежеспособности "/>
    <hyperlink ref="N7" location="Т2!A1" display="Т.2 Анализ платежеспособности организации"/>
    <hyperlink ref="N8" location="Т3!A1" display="т.3 Расчет величины чистых активов"/>
    <hyperlink ref="N9" location="Т4!A1" display="т.4 Анализ формирования величины чистых активов организации"/>
    <hyperlink ref="N10" location="Т5!A1" display="т.5 Анализ показателей финансовой независимости по критерию собственности источников средств"/>
    <hyperlink ref="N11" location="Т6!A1" display="т.6 Анализ состава, структуры и темпов роста дебиторской задолженности"/>
    <hyperlink ref="N12" location="Т7!A1" display="т.7 Анализ состава, структуры и темпов роста кредиторской задолженности"/>
    <hyperlink ref="N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N14" location="Т9!A1" display="т.9 Анализ состояния расчетов"/>
    <hyperlink ref="N15" location="Т10!A1" display="т.10 Определение наличия собственных и заемных оборотных активов по критерию собственности источников"/>
    <hyperlink ref="N16" location="Т11!A1" display="т.11 Анализ факторов изменения наличия собственных оборотных активов"/>
    <hyperlink ref="N17" location="Т12!A1" display="т.12 Степень покрытия внеоборотных активов источниками собственных средств"/>
    <hyperlink ref="N18" location="Т13!A1" display="т.13 Анализ динамики притока и оттока денежных средств"/>
    <hyperlink ref="N19" location="Т14!A1" display="т.14 Анализ структуры притока и оттока денежных средств"/>
    <hyperlink ref="N20" location="Т15!A1" display="т.15 Анализ деловой активности организации"/>
    <hyperlink ref="N21" location="Т16!A1" display="т.16 Анализ состава и структуры  выручки (нетто) от реализации товаров, продукции, работ, услуг"/>
    <hyperlink ref="N22" location="Т17!A1" display="т.17 Анализ динамики выручки (нетто) от реализации товаров, продукции, работ, услуг  на экспорт"/>
    <hyperlink ref="N23" location="Т18!A1" display="т.18 Анализ конкурентоспособности продукции по критерию цены и прибыли"/>
    <hyperlink ref="N24" location="Т19!A1" display="т.19 ПЕРЕЧЕНЬ показателей реестра финансового состояния организации"/>
    <hyperlink ref="N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2" min="1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N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62.25390625" style="14" customWidth="1"/>
    <col min="4" max="4" width="19.375" style="14" customWidth="1"/>
    <col min="5" max="7" width="19.375" style="15" customWidth="1"/>
    <col min="8" max="8" width="3.00390625" style="1" customWidth="1"/>
    <col min="9" max="9" width="2.75390625" style="1" customWidth="1"/>
    <col min="10" max="10" width="67.125" style="1" customWidth="1"/>
    <col min="11" max="11" width="2.75390625" style="1" customWidth="1"/>
    <col min="12" max="12" width="6.625" style="1" bestFit="1" customWidth="1"/>
    <col min="13" max="13" width="2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40" ht="11.25" customHeight="1">
      <c r="B2" s="16"/>
      <c r="C2" s="17"/>
      <c r="D2" s="17"/>
      <c r="E2" s="17"/>
      <c r="F2" s="17"/>
      <c r="G2" s="17"/>
      <c r="H2" s="18"/>
      <c r="J2" s="77" t="s">
        <v>6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8">
      <c r="B3" s="19"/>
      <c r="C3" s="80" t="s">
        <v>523</v>
      </c>
      <c r="D3" s="80"/>
      <c r="E3" s="80"/>
      <c r="F3" s="80"/>
      <c r="G3" s="80"/>
      <c r="H3" s="20"/>
      <c r="J3" s="77" t="s">
        <v>117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2.75" customHeight="1">
      <c r="B4" s="19"/>
      <c r="C4" s="7"/>
      <c r="D4" s="7"/>
      <c r="E4" s="7"/>
      <c r="F4" s="7"/>
      <c r="G4" s="7"/>
      <c r="H4" s="20"/>
      <c r="J4" s="77" t="s">
        <v>192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39.75" customHeight="1">
      <c r="B5" s="21"/>
      <c r="C5" s="29" t="s">
        <v>508</v>
      </c>
      <c r="D5" s="29" t="s">
        <v>505</v>
      </c>
      <c r="E5" s="55" t="s">
        <v>506</v>
      </c>
      <c r="F5" s="55" t="s">
        <v>507</v>
      </c>
      <c r="G5" s="55" t="s">
        <v>441</v>
      </c>
      <c r="H5" s="20"/>
      <c r="J5" s="77" t="s">
        <v>308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22" s="13" customFormat="1" ht="12.75">
      <c r="B6" s="2"/>
      <c r="C6" s="103" t="s">
        <v>520</v>
      </c>
      <c r="D6" s="124"/>
      <c r="E6" s="124"/>
      <c r="F6" s="124"/>
      <c r="G6" s="104"/>
      <c r="H6" s="3"/>
      <c r="J6" s="78" t="s">
        <v>747</v>
      </c>
      <c r="Q6" s="12"/>
      <c r="R6" s="12"/>
      <c r="S6" s="12"/>
      <c r="T6" s="12"/>
      <c r="U6" s="12"/>
      <c r="V6" s="12"/>
    </row>
    <row r="7" spans="2:22" s="13" customFormat="1" ht="12.75">
      <c r="B7" s="2"/>
      <c r="C7" s="24" t="s">
        <v>193</v>
      </c>
      <c r="D7" s="45">
        <f>'Ф1'!E47</f>
        <v>2000</v>
      </c>
      <c r="E7" s="45">
        <f>'Ф1'!F47</f>
        <v>2000</v>
      </c>
      <c r="F7" s="45">
        <f>E7-D7</f>
        <v>0</v>
      </c>
      <c r="G7" s="52">
        <f>IF(D7=0,0,E7/D7)</f>
        <v>1</v>
      </c>
      <c r="H7" s="3"/>
      <c r="J7" s="79" t="s">
        <v>748</v>
      </c>
      <c r="Q7" s="12"/>
      <c r="R7" s="12"/>
      <c r="S7" s="12"/>
      <c r="T7" s="12"/>
      <c r="U7" s="12"/>
      <c r="V7" s="12"/>
    </row>
    <row r="8" spans="2:22" s="13" customFormat="1" ht="25.5">
      <c r="B8" s="2"/>
      <c r="C8" s="24" t="s">
        <v>509</v>
      </c>
      <c r="D8" s="45">
        <f>'Ф1'!E48</f>
        <v>0</v>
      </c>
      <c r="E8" s="45">
        <f>'Ф1'!F48</f>
        <v>0</v>
      </c>
      <c r="F8" s="45">
        <f aca="true" t="shared" si="0" ref="F8:F18">E8-D8</f>
        <v>0</v>
      </c>
      <c r="G8" s="52">
        <f aca="true" t="shared" si="1" ref="G8:G18">IF(D8=0,0,E8/D8)</f>
        <v>0</v>
      </c>
      <c r="H8" s="3"/>
      <c r="J8" s="79" t="s">
        <v>746</v>
      </c>
      <c r="Q8" s="12"/>
      <c r="R8" s="12"/>
      <c r="S8" s="12"/>
      <c r="T8" s="12"/>
      <c r="U8" s="12"/>
      <c r="V8" s="12"/>
    </row>
    <row r="9" spans="2:22" s="13" customFormat="1" ht="12.75">
      <c r="B9" s="2"/>
      <c r="C9" s="24" t="s">
        <v>206</v>
      </c>
      <c r="D9" s="45">
        <f>'Ф1'!E49</f>
        <v>6500</v>
      </c>
      <c r="E9" s="45">
        <f>'Ф1'!F49</f>
        <v>7500</v>
      </c>
      <c r="F9" s="45">
        <f t="shared" si="0"/>
        <v>1000</v>
      </c>
      <c r="G9" s="52">
        <f t="shared" si="1"/>
        <v>1.1538461538461537</v>
      </c>
      <c r="H9" s="3"/>
      <c r="J9" s="79" t="s">
        <v>749</v>
      </c>
      <c r="Q9" s="12"/>
      <c r="R9" s="12"/>
      <c r="S9" s="12"/>
      <c r="T9" s="12"/>
      <c r="U9" s="12"/>
      <c r="V9" s="12"/>
    </row>
    <row r="10" spans="2:22" s="13" customFormat="1" ht="12.75">
      <c r="B10" s="2"/>
      <c r="C10" s="24" t="s">
        <v>29</v>
      </c>
      <c r="D10" s="45">
        <f>'Ф1'!E52</f>
        <v>350000</v>
      </c>
      <c r="E10" s="45">
        <f>'Ф1'!F52</f>
        <v>420000</v>
      </c>
      <c r="F10" s="45">
        <f t="shared" si="0"/>
        <v>70000</v>
      </c>
      <c r="G10" s="52">
        <f t="shared" si="1"/>
        <v>1.2</v>
      </c>
      <c r="H10" s="3"/>
      <c r="J10" s="79" t="s">
        <v>750</v>
      </c>
      <c r="Q10" s="12"/>
      <c r="R10" s="12"/>
      <c r="S10" s="12"/>
      <c r="T10" s="12"/>
      <c r="U10" s="12"/>
      <c r="V10" s="12"/>
    </row>
    <row r="11" spans="2:22" s="13" customFormat="1" ht="12.75">
      <c r="B11" s="2"/>
      <c r="C11" s="25" t="s">
        <v>510</v>
      </c>
      <c r="D11" s="45">
        <f>'Ф3'!E39</f>
        <v>0</v>
      </c>
      <c r="E11" s="45">
        <f>'Ф3'!H39</f>
        <v>70000</v>
      </c>
      <c r="F11" s="45">
        <f t="shared" si="0"/>
        <v>70000</v>
      </c>
      <c r="G11" s="52">
        <f t="shared" si="1"/>
        <v>0</v>
      </c>
      <c r="H11" s="3"/>
      <c r="J11" s="79" t="s">
        <v>751</v>
      </c>
      <c r="Q11" s="12"/>
      <c r="R11" s="12"/>
      <c r="S11" s="12"/>
      <c r="T11" s="12"/>
      <c r="U11" s="12"/>
      <c r="V11" s="12"/>
    </row>
    <row r="12" spans="2:22" s="13" customFormat="1" ht="25.5">
      <c r="B12" s="2"/>
      <c r="C12" s="24" t="s">
        <v>31</v>
      </c>
      <c r="D12" s="45">
        <f>'Ф1'!E54</f>
        <v>35000</v>
      </c>
      <c r="E12" s="45">
        <f>'Ф1'!F54</f>
        <v>38000</v>
      </c>
      <c r="F12" s="45">
        <f t="shared" si="0"/>
        <v>3000</v>
      </c>
      <c r="G12" s="52">
        <f t="shared" si="1"/>
        <v>1.0857142857142856</v>
      </c>
      <c r="H12" s="3"/>
      <c r="J12" s="79" t="s">
        <v>752</v>
      </c>
      <c r="Q12" s="12"/>
      <c r="R12" s="12"/>
      <c r="S12" s="12"/>
      <c r="T12" s="12"/>
      <c r="U12" s="12"/>
      <c r="V12" s="12"/>
    </row>
    <row r="13" spans="2:22" s="13" customFormat="1" ht="12.75">
      <c r="B13" s="2"/>
      <c r="C13" s="24" t="s">
        <v>32</v>
      </c>
      <c r="D13" s="45">
        <f>'Ф1'!E55</f>
        <v>0</v>
      </c>
      <c r="E13" s="45">
        <f>'Ф1'!F55</f>
        <v>0</v>
      </c>
      <c r="F13" s="45">
        <f t="shared" si="0"/>
        <v>0</v>
      </c>
      <c r="G13" s="52">
        <f t="shared" si="1"/>
        <v>0</v>
      </c>
      <c r="H13" s="3"/>
      <c r="J13" s="79" t="s">
        <v>753</v>
      </c>
      <c r="Q13" s="12"/>
      <c r="R13" s="12"/>
      <c r="S13" s="12"/>
      <c r="T13" s="12"/>
      <c r="U13" s="12"/>
      <c r="V13" s="12"/>
    </row>
    <row r="14" spans="2:22" s="13" customFormat="1" ht="12.75">
      <c r="B14" s="2"/>
      <c r="C14" s="24" t="s">
        <v>33</v>
      </c>
      <c r="D14" s="45">
        <f>'Ф1'!E56</f>
        <v>0</v>
      </c>
      <c r="E14" s="45">
        <f>'Ф1'!F56</f>
        <v>0</v>
      </c>
      <c r="F14" s="45">
        <f t="shared" si="0"/>
        <v>0</v>
      </c>
      <c r="G14" s="52">
        <f t="shared" si="1"/>
        <v>0</v>
      </c>
      <c r="H14" s="3"/>
      <c r="J14" s="79" t="s">
        <v>754</v>
      </c>
      <c r="Q14" s="12"/>
      <c r="R14" s="12"/>
      <c r="S14" s="12"/>
      <c r="T14" s="12"/>
      <c r="U14" s="12"/>
      <c r="V14" s="12"/>
    </row>
    <row r="15" spans="2:22" s="13" customFormat="1" ht="12.75">
      <c r="B15" s="2"/>
      <c r="C15" s="10" t="s">
        <v>511</v>
      </c>
      <c r="D15" s="45">
        <f>D7+D8+D9+D10+D12+D13+D14</f>
        <v>393500</v>
      </c>
      <c r="E15" s="45">
        <f>E7+E8+E9+E10+E12+E13+E14</f>
        <v>467500</v>
      </c>
      <c r="F15" s="45">
        <f t="shared" si="0"/>
        <v>74000</v>
      </c>
      <c r="G15" s="52">
        <f t="shared" si="1"/>
        <v>1.1880559085133418</v>
      </c>
      <c r="H15" s="3"/>
      <c r="J15" s="79" t="s">
        <v>755</v>
      </c>
      <c r="Q15" s="12"/>
      <c r="R15" s="12"/>
      <c r="S15" s="12"/>
      <c r="T15" s="12"/>
      <c r="U15" s="12"/>
      <c r="V15" s="12"/>
    </row>
    <row r="16" spans="2:22" s="13" customFormat="1" ht="12.75">
      <c r="B16" s="2"/>
      <c r="C16" s="10" t="s">
        <v>41</v>
      </c>
      <c r="D16" s="45">
        <f>'Ф1'!E77</f>
        <v>0</v>
      </c>
      <c r="E16" s="45">
        <f>'Ф1'!F77</f>
        <v>0</v>
      </c>
      <c r="F16" s="45">
        <f t="shared" si="0"/>
        <v>0</v>
      </c>
      <c r="G16" s="52">
        <f t="shared" si="1"/>
        <v>0</v>
      </c>
      <c r="H16" s="3"/>
      <c r="J16" s="79" t="s">
        <v>756</v>
      </c>
      <c r="Q16" s="12"/>
      <c r="R16" s="12"/>
      <c r="S16" s="12"/>
      <c r="T16" s="12"/>
      <c r="U16" s="12"/>
      <c r="V16" s="12"/>
    </row>
    <row r="17" spans="2:22" s="13" customFormat="1" ht="12.75">
      <c r="B17" s="2"/>
      <c r="C17" s="10" t="s">
        <v>512</v>
      </c>
      <c r="D17" s="45">
        <f>'Ф1'!E61</f>
        <v>3200</v>
      </c>
      <c r="E17" s="45">
        <f>'Ф1'!F61</f>
        <v>1500</v>
      </c>
      <c r="F17" s="45">
        <f t="shared" si="0"/>
        <v>-1700</v>
      </c>
      <c r="G17" s="52">
        <f t="shared" si="1"/>
        <v>0.46875</v>
      </c>
      <c r="H17" s="3"/>
      <c r="J17" s="79" t="s">
        <v>757</v>
      </c>
      <c r="Q17" s="12"/>
      <c r="R17" s="12"/>
      <c r="S17" s="12"/>
      <c r="T17" s="12"/>
      <c r="U17" s="12"/>
      <c r="V17" s="12"/>
    </row>
    <row r="18" spans="2:22" s="13" customFormat="1" ht="12.75">
      <c r="B18" s="2"/>
      <c r="C18" s="10" t="s">
        <v>513</v>
      </c>
      <c r="D18" s="45">
        <f>D15+D16+D17</f>
        <v>396700</v>
      </c>
      <c r="E18" s="45">
        <f>E15+E16+E17</f>
        <v>469000</v>
      </c>
      <c r="F18" s="45">
        <f t="shared" si="0"/>
        <v>72300</v>
      </c>
      <c r="G18" s="52">
        <f t="shared" si="1"/>
        <v>1.1822535921351147</v>
      </c>
      <c r="H18" s="3"/>
      <c r="J18" s="79" t="s">
        <v>758</v>
      </c>
      <c r="Q18" s="12"/>
      <c r="R18" s="12"/>
      <c r="S18" s="12"/>
      <c r="T18" s="12"/>
      <c r="U18" s="12"/>
      <c r="V18" s="12"/>
    </row>
    <row r="19" spans="2:22" s="13" customFormat="1" ht="12.75">
      <c r="B19" s="2"/>
      <c r="C19" s="103" t="s">
        <v>522</v>
      </c>
      <c r="D19" s="124"/>
      <c r="E19" s="124"/>
      <c r="F19" s="124"/>
      <c r="G19" s="104"/>
      <c r="H19" s="3"/>
      <c r="J19" s="79" t="s">
        <v>759</v>
      </c>
      <c r="Q19" s="12"/>
      <c r="R19" s="12"/>
      <c r="S19" s="12"/>
      <c r="T19" s="12"/>
      <c r="U19" s="12"/>
      <c r="V19" s="12"/>
    </row>
    <row r="20" spans="2:22" s="13" customFormat="1" ht="12.75">
      <c r="B20" s="2"/>
      <c r="C20" s="24" t="s">
        <v>514</v>
      </c>
      <c r="D20" s="45">
        <f>'Ф1'!E8</f>
        <v>300000</v>
      </c>
      <c r="E20" s="45">
        <f>'Ф1'!F8</f>
        <v>350000</v>
      </c>
      <c r="F20" s="45">
        <f aca="true" t="shared" si="2" ref="F20:F25">E20-D20</f>
        <v>50000</v>
      </c>
      <c r="G20" s="52">
        <f aca="true" t="shared" si="3" ref="G20:G25">IF(D20=0,0,E20/D20)</f>
        <v>1.1666666666666667</v>
      </c>
      <c r="H20" s="3"/>
      <c r="J20" s="79" t="s">
        <v>760</v>
      </c>
      <c r="Q20" s="12"/>
      <c r="R20" s="12"/>
      <c r="S20" s="12"/>
      <c r="T20" s="12"/>
      <c r="U20" s="12"/>
      <c r="V20" s="12"/>
    </row>
    <row r="21" spans="2:22" s="13" customFormat="1" ht="12.75">
      <c r="B21" s="2"/>
      <c r="C21" s="24" t="s">
        <v>515</v>
      </c>
      <c r="D21" s="45">
        <f>'Ф1'!E9</f>
        <v>3100</v>
      </c>
      <c r="E21" s="45">
        <f>'Ф1'!F9</f>
        <v>4200</v>
      </c>
      <c r="F21" s="45">
        <f t="shared" si="2"/>
        <v>1100</v>
      </c>
      <c r="G21" s="52">
        <f t="shared" si="3"/>
        <v>1.3548387096774193</v>
      </c>
      <c r="H21" s="3"/>
      <c r="J21" s="79" t="s">
        <v>761</v>
      </c>
      <c r="Q21" s="12"/>
      <c r="R21" s="12"/>
      <c r="S21" s="12"/>
      <c r="T21" s="12"/>
      <c r="U21" s="12"/>
      <c r="V21" s="12"/>
    </row>
    <row r="22" spans="2:22" s="13" customFormat="1" ht="12.75">
      <c r="B22" s="2"/>
      <c r="C22" s="24" t="s">
        <v>516</v>
      </c>
      <c r="D22" s="45">
        <f>'Ф1'!E10</f>
        <v>250</v>
      </c>
      <c r="E22" s="45">
        <f>'Ф1'!F10</f>
        <v>251</v>
      </c>
      <c r="F22" s="45">
        <f t="shared" si="2"/>
        <v>1</v>
      </c>
      <c r="G22" s="52">
        <f t="shared" si="3"/>
        <v>1.004</v>
      </c>
      <c r="H22" s="3"/>
      <c r="J22" s="79" t="s">
        <v>762</v>
      </c>
      <c r="Q22" s="12"/>
      <c r="R22" s="12"/>
      <c r="S22" s="12"/>
      <c r="T22" s="12"/>
      <c r="U22" s="12"/>
      <c r="V22" s="12"/>
    </row>
    <row r="23" spans="2:22" s="13" customFormat="1" ht="12.75">
      <c r="B23" s="2"/>
      <c r="C23" s="24" t="s">
        <v>517</v>
      </c>
      <c r="D23" s="45">
        <f>'Ф1'!E11</f>
        <v>38000</v>
      </c>
      <c r="E23" s="45">
        <f>'Ф1'!F11</f>
        <v>40000</v>
      </c>
      <c r="F23" s="45">
        <f t="shared" si="2"/>
        <v>2000</v>
      </c>
      <c r="G23" s="52">
        <f t="shared" si="3"/>
        <v>1.0526315789473684</v>
      </c>
      <c r="H23" s="3"/>
      <c r="J23" s="79" t="s">
        <v>763</v>
      </c>
      <c r="Q23" s="12"/>
      <c r="R23" s="12"/>
      <c r="S23" s="12"/>
      <c r="T23" s="12"/>
      <c r="U23" s="12"/>
      <c r="V23" s="12"/>
    </row>
    <row r="24" spans="2:22" s="13" customFormat="1" ht="12.75">
      <c r="B24" s="2"/>
      <c r="C24" s="10" t="s">
        <v>518</v>
      </c>
      <c r="D24" s="45">
        <f>'Ф1'!E13</f>
        <v>341350</v>
      </c>
      <c r="E24" s="45">
        <f>'Ф1'!F13</f>
        <v>394451</v>
      </c>
      <c r="F24" s="45">
        <f t="shared" si="2"/>
        <v>53101</v>
      </c>
      <c r="G24" s="52">
        <f t="shared" si="3"/>
        <v>1.1555617401494067</v>
      </c>
      <c r="H24" s="3"/>
      <c r="J24" s="79" t="s">
        <v>764</v>
      </c>
      <c r="Q24" s="12"/>
      <c r="R24" s="12"/>
      <c r="S24" s="12"/>
      <c r="T24" s="12"/>
      <c r="U24" s="12"/>
      <c r="V24" s="12"/>
    </row>
    <row r="25" spans="2:22" s="13" customFormat="1" ht="12.75">
      <c r="B25" s="2"/>
      <c r="C25" s="10" t="s">
        <v>519</v>
      </c>
      <c r="D25" s="45">
        <f>'Т10'!E8</f>
        <v>55350</v>
      </c>
      <c r="E25" s="45">
        <f>'Т10'!G8</f>
        <v>74549</v>
      </c>
      <c r="F25" s="45">
        <f t="shared" si="2"/>
        <v>19199</v>
      </c>
      <c r="G25" s="52">
        <f t="shared" si="3"/>
        <v>1.3468654019873532</v>
      </c>
      <c r="H25" s="3"/>
      <c r="J25" s="79" t="s">
        <v>765</v>
      </c>
      <c r="Q25" s="12"/>
      <c r="R25" s="12"/>
      <c r="S25" s="12"/>
      <c r="T25" s="12"/>
      <c r="U25" s="12"/>
      <c r="V25" s="12"/>
    </row>
    <row r="26" spans="2:10" ht="12" customHeight="1" thickBot="1">
      <c r="B26" s="4"/>
      <c r="C26" s="22"/>
      <c r="D26" s="22"/>
      <c r="E26" s="22"/>
      <c r="F26" s="22"/>
      <c r="G26" s="22"/>
      <c r="H26" s="23"/>
      <c r="J26" s="13"/>
    </row>
    <row r="27" ht="12" customHeight="1">
      <c r="J27" s="13"/>
    </row>
    <row r="28" ht="12" customHeight="1">
      <c r="J28" s="13"/>
    </row>
    <row r="29" ht="12" customHeight="1">
      <c r="J29" s="13"/>
    </row>
    <row r="30" ht="12" customHeight="1">
      <c r="J30" s="13"/>
    </row>
    <row r="31" ht="12" customHeight="1">
      <c r="J31" s="13"/>
    </row>
    <row r="32" ht="12" customHeight="1">
      <c r="J32" s="13"/>
    </row>
    <row r="33" ht="12" customHeight="1">
      <c r="J33" s="13"/>
    </row>
    <row r="34" ht="12" customHeight="1">
      <c r="J34" s="13"/>
    </row>
    <row r="35" ht="12" customHeight="1">
      <c r="J35" s="13"/>
    </row>
    <row r="36" ht="12" customHeight="1">
      <c r="J36" s="13"/>
    </row>
    <row r="37" ht="12" customHeight="1">
      <c r="J37" s="13"/>
    </row>
    <row r="38" ht="12" customHeight="1">
      <c r="J38" s="13"/>
    </row>
    <row r="39" ht="12" customHeight="1">
      <c r="J39" s="13"/>
    </row>
    <row r="40" ht="12" customHeight="1">
      <c r="J40" s="13"/>
    </row>
    <row r="41" ht="12" customHeight="1">
      <c r="J41" s="13"/>
    </row>
    <row r="42" ht="12" customHeight="1">
      <c r="J42" s="13"/>
    </row>
    <row r="43" ht="12" customHeight="1">
      <c r="J43" s="13"/>
    </row>
    <row r="44" ht="12" customHeight="1">
      <c r="J44" s="13"/>
    </row>
    <row r="45" ht="12" customHeight="1">
      <c r="J45" s="13"/>
    </row>
    <row r="46" ht="12" customHeight="1">
      <c r="J46" s="13"/>
    </row>
    <row r="47" ht="12" customHeight="1">
      <c r="J47" s="13"/>
    </row>
    <row r="48" ht="12" customHeight="1">
      <c r="J48" s="13"/>
    </row>
    <row r="49" ht="12" customHeight="1">
      <c r="J49" s="13"/>
    </row>
    <row r="50" ht="12" customHeight="1">
      <c r="J50" s="13"/>
    </row>
    <row r="51" ht="12" customHeight="1">
      <c r="J51" s="13"/>
    </row>
    <row r="52" ht="12" customHeight="1">
      <c r="J52" s="13"/>
    </row>
    <row r="53" ht="12" customHeight="1">
      <c r="J53" s="13"/>
    </row>
    <row r="54" ht="12" customHeight="1">
      <c r="J54" s="13"/>
    </row>
    <row r="55" ht="12" customHeight="1">
      <c r="J55" s="13"/>
    </row>
    <row r="56" ht="12" customHeight="1">
      <c r="J56" s="13"/>
    </row>
    <row r="57" ht="12" customHeight="1">
      <c r="J57" s="13"/>
    </row>
    <row r="58" ht="12" customHeight="1">
      <c r="J58" s="13"/>
    </row>
    <row r="59" ht="12" customHeight="1">
      <c r="J59" s="13"/>
    </row>
    <row r="60" ht="12" customHeight="1">
      <c r="J60" s="13"/>
    </row>
    <row r="61" ht="12" customHeight="1">
      <c r="J61" s="13"/>
    </row>
    <row r="62" ht="12" customHeight="1">
      <c r="J62" s="13"/>
    </row>
    <row r="63" ht="12" customHeight="1">
      <c r="J63" s="13"/>
    </row>
    <row r="64" ht="12" customHeight="1">
      <c r="J64" s="13"/>
    </row>
    <row r="65" ht="12" customHeight="1">
      <c r="J65" s="13"/>
    </row>
    <row r="66" ht="12" customHeight="1">
      <c r="J66" s="13"/>
    </row>
    <row r="67" ht="12" customHeight="1">
      <c r="J67" s="13"/>
    </row>
    <row r="68" ht="12" customHeight="1">
      <c r="J68" s="13"/>
    </row>
    <row r="69" ht="12" customHeight="1">
      <c r="J69" s="13"/>
    </row>
    <row r="70" ht="12" customHeight="1">
      <c r="J70" s="13"/>
    </row>
    <row r="71" ht="12" customHeight="1">
      <c r="J71" s="13"/>
    </row>
    <row r="72" ht="12" customHeight="1">
      <c r="J72" s="13"/>
    </row>
    <row r="73" ht="12" customHeight="1">
      <c r="J73" s="13"/>
    </row>
    <row r="74" ht="12" customHeight="1">
      <c r="J74" s="13"/>
    </row>
    <row r="75" ht="12" customHeight="1">
      <c r="J75" s="13"/>
    </row>
    <row r="76" ht="12" customHeight="1">
      <c r="J76" s="13"/>
    </row>
    <row r="77" ht="12" customHeight="1">
      <c r="J77" s="13"/>
    </row>
    <row r="78" ht="12" customHeight="1">
      <c r="J78" s="13"/>
    </row>
    <row r="79" ht="12" customHeight="1">
      <c r="J79" s="13"/>
    </row>
    <row r="80" ht="12" customHeight="1">
      <c r="J80" s="13"/>
    </row>
    <row r="81" ht="12" customHeight="1">
      <c r="J81" s="13"/>
    </row>
    <row r="82" ht="12" customHeight="1">
      <c r="J82" s="13"/>
    </row>
    <row r="83" ht="12" customHeight="1">
      <c r="J83" s="13"/>
    </row>
    <row r="84" ht="12" customHeight="1">
      <c r="J84" s="13"/>
    </row>
    <row r="85" ht="12" customHeight="1">
      <c r="J85" s="13"/>
    </row>
    <row r="86" ht="12" customHeight="1">
      <c r="J86" s="13"/>
    </row>
    <row r="87" ht="12" customHeight="1">
      <c r="J87" s="13"/>
    </row>
    <row r="88" ht="12" customHeight="1">
      <c r="J88" s="13"/>
    </row>
    <row r="89" ht="12" customHeight="1">
      <c r="J89" s="13"/>
    </row>
    <row r="90" ht="12" customHeight="1">
      <c r="J90" s="13"/>
    </row>
    <row r="91" ht="12" customHeight="1">
      <c r="J91" s="13"/>
    </row>
    <row r="92" ht="12" customHeight="1">
      <c r="J92" s="13"/>
    </row>
    <row r="93" ht="12" customHeight="1">
      <c r="J93" s="13"/>
    </row>
    <row r="94" ht="12" customHeight="1">
      <c r="J94" s="13"/>
    </row>
    <row r="95" ht="12" customHeight="1">
      <c r="J95" s="13"/>
    </row>
    <row r="96" ht="12" customHeight="1">
      <c r="J96" s="13"/>
    </row>
    <row r="97" ht="12" customHeight="1">
      <c r="J97" s="13"/>
    </row>
    <row r="98" ht="12" customHeight="1">
      <c r="J98" s="13"/>
    </row>
    <row r="99" ht="12" customHeight="1">
      <c r="J99" s="13"/>
    </row>
  </sheetData>
  <sheetProtection/>
  <mergeCells count="3">
    <mergeCell ref="C3:G3"/>
    <mergeCell ref="C6:G6"/>
    <mergeCell ref="C19:G19"/>
  </mergeCells>
  <hyperlinks>
    <hyperlink ref="J2" location="Ф1!A1" display="Бухгалтерский баланс (Форма №1)"/>
    <hyperlink ref="J3" location="Ф2!A1" display="Отчет о прибылях и убытках (Форма №2) "/>
    <hyperlink ref="J4" location="Ф3!A1" display="Отчет об изменении капитала (Форма № 3)"/>
    <hyperlink ref="J5" location="Ф4!A1" display="Отчет о движении денежных средств (Форма № 4)"/>
    <hyperlink ref="J6" location="Т1!A1" display="т.1 Расчет показателей платежеспособности "/>
    <hyperlink ref="J7" location="Т2!A1" display="Т.2 Анализ платежеспособности организации"/>
    <hyperlink ref="J8" location="Т3!A1" display="т.3 Расчет величины чистых активов"/>
    <hyperlink ref="J9" location="Т4!A1" display="т.4 Анализ формирования величины чистых активов организации"/>
    <hyperlink ref="J10" location="Т5!A1" display="т.5 Анализ показателей финансовой независимости по критерию собственности источников средств"/>
    <hyperlink ref="J11" location="Т6!A1" display="т.6 Анализ состава, структуры и темпов роста дебиторской задолженности"/>
    <hyperlink ref="J12" location="Т7!A1" display="т.7 Анализ состава, структуры и темпов роста кредиторской задолженности"/>
    <hyperlink ref="J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J14" location="Т9!A1" display="т.9 Анализ состояния расчетов"/>
    <hyperlink ref="J15" location="Т10!A1" display="т.10 Определение наличия собственных и заемных оборотных активов по критерию собственности источников"/>
    <hyperlink ref="J16" location="Т11!A1" display="т.11 Анализ факторов изменения наличия собственных оборотных активов"/>
    <hyperlink ref="J17" location="Т12!A1" display="т.12 Степень покрытия внеоборотных активов источниками собственных средств"/>
    <hyperlink ref="J18" location="Т13!A1" display="т.13 Анализ динамики притока и оттока денежных средств"/>
    <hyperlink ref="J19" location="Т14!A1" display="т.14 Анализ структуры притока и оттока денежных средств"/>
    <hyperlink ref="J20" location="Т15!A1" display="т.15 Анализ деловой активности организации"/>
    <hyperlink ref="J21" location="Т16!A1" display="т.16 Анализ состава и структуры  выручки (нетто) от реализации товаров, продукции, работ, услуг"/>
    <hyperlink ref="J22" location="Т17!A1" display="т.17 Анализ динамики выручки (нетто) от реализации товаров, продукции, работ, услуг  на экспорт"/>
    <hyperlink ref="J23" location="Т18!A1" display="т.18 Анализ конкурентоспособности продукции по критерию цены и прибыли"/>
    <hyperlink ref="J24" location="Т19!A1" display="т.19 ПЕРЕЧЕНЬ показателей реестра финансового состояния организации"/>
    <hyperlink ref="J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8" min="1" max="20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N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60.00390625" style="14" customWidth="1"/>
    <col min="4" max="4" width="17.375" style="14" customWidth="1"/>
    <col min="5" max="7" width="17.375" style="15" customWidth="1"/>
    <col min="8" max="8" width="3.00390625" style="1" customWidth="1"/>
    <col min="9" max="9" width="2.75390625" style="1" customWidth="1"/>
    <col min="10" max="10" width="67.125" style="1" customWidth="1"/>
    <col min="11" max="11" width="2.75390625" style="1" customWidth="1"/>
    <col min="12" max="12" width="6.625" style="1" bestFit="1" customWidth="1"/>
    <col min="13" max="13" width="2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40" ht="11.25" customHeight="1">
      <c r="B2" s="16"/>
      <c r="C2" s="17"/>
      <c r="D2" s="17"/>
      <c r="E2" s="17"/>
      <c r="F2" s="17"/>
      <c r="G2" s="17"/>
      <c r="H2" s="18"/>
      <c r="J2" s="77" t="s">
        <v>6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8">
      <c r="B3" s="19"/>
      <c r="C3" s="80" t="s">
        <v>530</v>
      </c>
      <c r="D3" s="80"/>
      <c r="E3" s="80"/>
      <c r="F3" s="80"/>
      <c r="G3" s="80"/>
      <c r="H3" s="20"/>
      <c r="J3" s="77" t="s">
        <v>117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2.75" customHeight="1">
      <c r="B4" s="19"/>
      <c r="C4" s="7"/>
      <c r="D4" s="7"/>
      <c r="E4" s="7"/>
      <c r="F4" s="7"/>
      <c r="G4" s="7"/>
      <c r="H4" s="20"/>
      <c r="J4" s="77" t="s">
        <v>192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39.75" customHeight="1">
      <c r="B5" s="21"/>
      <c r="C5" s="29" t="s">
        <v>508</v>
      </c>
      <c r="D5" s="29" t="s">
        <v>524</v>
      </c>
      <c r="E5" s="55" t="s">
        <v>525</v>
      </c>
      <c r="F5" s="55" t="s">
        <v>441</v>
      </c>
      <c r="G5" s="55" t="s">
        <v>526</v>
      </c>
      <c r="H5" s="20"/>
      <c r="J5" s="77" t="s">
        <v>308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22" s="13" customFormat="1" ht="23.25">
      <c r="B6" s="2"/>
      <c r="C6" s="10" t="s">
        <v>527</v>
      </c>
      <c r="D6" s="52">
        <f>'Т11'!D15/'Т11'!D24</f>
        <v>1.1527757433719057</v>
      </c>
      <c r="E6" s="52">
        <f>'Т11'!E15/'Т11'!E24</f>
        <v>1.1851915700555962</v>
      </c>
      <c r="F6" s="52">
        <f>IF(D6=0,0,E6/D6)</f>
        <v>1.028119802893209</v>
      </c>
      <c r="G6" s="52">
        <f>E6-D6</f>
        <v>0.032415826683690474</v>
      </c>
      <c r="H6" s="3"/>
      <c r="J6" s="78" t="s">
        <v>747</v>
      </c>
      <c r="Q6" s="12"/>
      <c r="R6" s="12"/>
      <c r="S6" s="12"/>
      <c r="T6" s="12"/>
      <c r="U6" s="12"/>
      <c r="V6" s="12"/>
    </row>
    <row r="7" spans="2:22" s="13" customFormat="1" ht="23.25">
      <c r="B7" s="2"/>
      <c r="C7" s="24" t="s">
        <v>528</v>
      </c>
      <c r="D7" s="52">
        <f>'Т11'!D15/'Т11'!D20</f>
        <v>1.3116666666666668</v>
      </c>
      <c r="E7" s="52">
        <f>'Т11'!E15/'Т11'!E20</f>
        <v>1.3357142857142856</v>
      </c>
      <c r="F7" s="52">
        <f>IF(D7=0,0,E7/D7)</f>
        <v>1.0183336358685786</v>
      </c>
      <c r="G7" s="52">
        <f>E7-D7</f>
        <v>0.024047619047618873</v>
      </c>
      <c r="H7" s="3"/>
      <c r="J7" s="79" t="s">
        <v>748</v>
      </c>
      <c r="Q7" s="12"/>
      <c r="R7" s="12"/>
      <c r="S7" s="12"/>
      <c r="T7" s="12"/>
      <c r="U7" s="12"/>
      <c r="V7" s="12"/>
    </row>
    <row r="8" spans="2:22" s="13" customFormat="1" ht="33.75">
      <c r="B8" s="2"/>
      <c r="C8" s="10" t="s">
        <v>529</v>
      </c>
      <c r="D8" s="52">
        <f>('Т11'!D15+'Ф1'!E61)/'Т11'!D24</f>
        <v>1.1621502856305845</v>
      </c>
      <c r="E8" s="52">
        <f>('Т11'!E15+'Ф1'!F61)/'Т11'!E24</f>
        <v>1.1889943237563094</v>
      </c>
      <c r="F8" s="52">
        <f>IF(D8=0,0,E8/D8)</f>
        <v>1.0230985944396678</v>
      </c>
      <c r="G8" s="52">
        <f>E8-D8</f>
        <v>0.02684403812572489</v>
      </c>
      <c r="H8" s="3"/>
      <c r="J8" s="79" t="s">
        <v>746</v>
      </c>
      <c r="Q8" s="12"/>
      <c r="R8" s="12"/>
      <c r="S8" s="12"/>
      <c r="T8" s="12"/>
      <c r="U8" s="12"/>
      <c r="V8" s="12"/>
    </row>
    <row r="9" spans="2:10" ht="12" customHeight="1" thickBot="1">
      <c r="B9" s="4"/>
      <c r="C9" s="22"/>
      <c r="D9" s="22"/>
      <c r="E9" s="22"/>
      <c r="F9" s="22"/>
      <c r="G9" s="22"/>
      <c r="H9" s="23"/>
      <c r="J9" s="79" t="s">
        <v>749</v>
      </c>
    </row>
    <row r="10" ht="12" customHeight="1">
      <c r="J10" s="79" t="s">
        <v>750</v>
      </c>
    </row>
    <row r="11" ht="12" customHeight="1">
      <c r="J11" s="79" t="s">
        <v>751</v>
      </c>
    </row>
    <row r="12" ht="12" customHeight="1">
      <c r="J12" s="79" t="s">
        <v>752</v>
      </c>
    </row>
    <row r="13" ht="12" customHeight="1">
      <c r="J13" s="79" t="s">
        <v>753</v>
      </c>
    </row>
    <row r="14" ht="12" customHeight="1">
      <c r="J14" s="79" t="s">
        <v>754</v>
      </c>
    </row>
    <row r="15" ht="12" customHeight="1">
      <c r="J15" s="79" t="s">
        <v>755</v>
      </c>
    </row>
    <row r="16" ht="12" customHeight="1">
      <c r="J16" s="79" t="s">
        <v>756</v>
      </c>
    </row>
    <row r="17" ht="12" customHeight="1">
      <c r="J17" s="79" t="s">
        <v>757</v>
      </c>
    </row>
    <row r="18" ht="12" customHeight="1">
      <c r="J18" s="79" t="s">
        <v>758</v>
      </c>
    </row>
    <row r="19" ht="12" customHeight="1">
      <c r="J19" s="79" t="s">
        <v>759</v>
      </c>
    </row>
    <row r="20" ht="12" customHeight="1">
      <c r="J20" s="79" t="s">
        <v>760</v>
      </c>
    </row>
    <row r="21" ht="12" customHeight="1">
      <c r="J21" s="79" t="s">
        <v>761</v>
      </c>
    </row>
    <row r="22" ht="12" customHeight="1">
      <c r="J22" s="79" t="s">
        <v>762</v>
      </c>
    </row>
    <row r="23" ht="12" customHeight="1">
      <c r="J23" s="79" t="s">
        <v>763</v>
      </c>
    </row>
    <row r="24" ht="12" customHeight="1">
      <c r="J24" s="79" t="s">
        <v>764</v>
      </c>
    </row>
    <row r="25" ht="12" customHeight="1">
      <c r="J25" s="79" t="s">
        <v>765</v>
      </c>
    </row>
    <row r="26" ht="12" customHeight="1">
      <c r="J26" s="13"/>
    </row>
    <row r="27" ht="12" customHeight="1">
      <c r="J27" s="13"/>
    </row>
    <row r="28" ht="12" customHeight="1">
      <c r="J28" s="13"/>
    </row>
    <row r="29" ht="12" customHeight="1">
      <c r="J29" s="13"/>
    </row>
    <row r="30" ht="12" customHeight="1">
      <c r="J30" s="13"/>
    </row>
    <row r="31" ht="12" customHeight="1">
      <c r="J31" s="13"/>
    </row>
    <row r="32" ht="12" customHeight="1">
      <c r="J32" s="13"/>
    </row>
    <row r="33" ht="12" customHeight="1">
      <c r="J33" s="13"/>
    </row>
    <row r="34" ht="12" customHeight="1">
      <c r="J34" s="13"/>
    </row>
    <row r="35" ht="12" customHeight="1">
      <c r="J35" s="13"/>
    </row>
    <row r="36" ht="12" customHeight="1">
      <c r="J36" s="13"/>
    </row>
    <row r="37" ht="12" customHeight="1">
      <c r="J37" s="13"/>
    </row>
    <row r="38" ht="12" customHeight="1">
      <c r="J38" s="13"/>
    </row>
    <row r="39" ht="12" customHeight="1">
      <c r="J39" s="13"/>
    </row>
    <row r="40" ht="12" customHeight="1">
      <c r="J40" s="13"/>
    </row>
    <row r="41" ht="12" customHeight="1">
      <c r="J41" s="13"/>
    </row>
    <row r="42" ht="12" customHeight="1">
      <c r="J42" s="13"/>
    </row>
    <row r="43" ht="12" customHeight="1">
      <c r="J43" s="13"/>
    </row>
    <row r="44" ht="12" customHeight="1">
      <c r="J44" s="13"/>
    </row>
    <row r="45" ht="12" customHeight="1">
      <c r="J45" s="13"/>
    </row>
    <row r="46" ht="12" customHeight="1">
      <c r="J46" s="13"/>
    </row>
    <row r="47" ht="12" customHeight="1">
      <c r="J47" s="13"/>
    </row>
    <row r="48" ht="12" customHeight="1">
      <c r="J48" s="13"/>
    </row>
    <row r="49" ht="12" customHeight="1">
      <c r="J49" s="13"/>
    </row>
    <row r="50" ht="12" customHeight="1">
      <c r="J50" s="13"/>
    </row>
    <row r="51" ht="12" customHeight="1">
      <c r="J51" s="13"/>
    </row>
    <row r="52" ht="12" customHeight="1">
      <c r="J52" s="13"/>
    </row>
    <row r="53" ht="12" customHeight="1">
      <c r="J53" s="13"/>
    </row>
    <row r="54" ht="12" customHeight="1">
      <c r="J54" s="13"/>
    </row>
    <row r="55" ht="12" customHeight="1">
      <c r="J55" s="13"/>
    </row>
    <row r="56" ht="12" customHeight="1">
      <c r="J56" s="13"/>
    </row>
    <row r="57" ht="12" customHeight="1">
      <c r="J57" s="13"/>
    </row>
    <row r="58" ht="12" customHeight="1">
      <c r="J58" s="13"/>
    </row>
    <row r="59" ht="12" customHeight="1">
      <c r="J59" s="13"/>
    </row>
    <row r="60" ht="12" customHeight="1">
      <c r="J60" s="13"/>
    </row>
    <row r="61" ht="12" customHeight="1">
      <c r="J61" s="13"/>
    </row>
    <row r="62" ht="12" customHeight="1">
      <c r="J62" s="13"/>
    </row>
    <row r="63" ht="12" customHeight="1">
      <c r="J63" s="13"/>
    </row>
    <row r="64" ht="12" customHeight="1">
      <c r="J64" s="13"/>
    </row>
    <row r="65" ht="12" customHeight="1">
      <c r="J65" s="13"/>
    </row>
    <row r="66" ht="12" customHeight="1">
      <c r="J66" s="13"/>
    </row>
    <row r="67" ht="12" customHeight="1">
      <c r="J67" s="13"/>
    </row>
    <row r="68" ht="12" customHeight="1">
      <c r="J68" s="13"/>
    </row>
    <row r="69" ht="12" customHeight="1">
      <c r="J69" s="13"/>
    </row>
    <row r="70" ht="12" customHeight="1">
      <c r="J70" s="13"/>
    </row>
    <row r="71" ht="12" customHeight="1">
      <c r="J71" s="13"/>
    </row>
    <row r="72" ht="12" customHeight="1">
      <c r="J72" s="13"/>
    </row>
    <row r="73" ht="12" customHeight="1">
      <c r="J73" s="13"/>
    </row>
    <row r="74" ht="12" customHeight="1">
      <c r="J74" s="13"/>
    </row>
    <row r="75" ht="12" customHeight="1">
      <c r="J75" s="13"/>
    </row>
    <row r="76" ht="12" customHeight="1">
      <c r="J76" s="13"/>
    </row>
    <row r="77" ht="12" customHeight="1">
      <c r="J77" s="13"/>
    </row>
    <row r="78" ht="12" customHeight="1">
      <c r="J78" s="13"/>
    </row>
    <row r="79" ht="12" customHeight="1">
      <c r="J79" s="13"/>
    </row>
    <row r="80" ht="12" customHeight="1">
      <c r="J80" s="13"/>
    </row>
    <row r="81" ht="12" customHeight="1">
      <c r="J81" s="13"/>
    </row>
    <row r="82" ht="12" customHeight="1">
      <c r="J82" s="13"/>
    </row>
    <row r="83" ht="12" customHeight="1">
      <c r="J83" s="13"/>
    </row>
    <row r="84" ht="12" customHeight="1">
      <c r="J84" s="13"/>
    </row>
    <row r="85" ht="12" customHeight="1">
      <c r="J85" s="13"/>
    </row>
    <row r="86" ht="12" customHeight="1">
      <c r="J86" s="13"/>
    </row>
    <row r="87" ht="12" customHeight="1">
      <c r="J87" s="13"/>
    </row>
    <row r="88" ht="12" customHeight="1">
      <c r="J88" s="13"/>
    </row>
    <row r="89" ht="12" customHeight="1">
      <c r="J89" s="13"/>
    </row>
    <row r="90" ht="12" customHeight="1">
      <c r="J90" s="13"/>
    </row>
    <row r="91" ht="12" customHeight="1">
      <c r="J91" s="13"/>
    </row>
    <row r="92" ht="12" customHeight="1">
      <c r="J92" s="13"/>
    </row>
    <row r="93" ht="12" customHeight="1">
      <c r="J93" s="13"/>
    </row>
    <row r="94" ht="12" customHeight="1">
      <c r="J94" s="13"/>
    </row>
    <row r="95" ht="12" customHeight="1">
      <c r="J95" s="13"/>
    </row>
    <row r="96" ht="12" customHeight="1">
      <c r="J96" s="13"/>
    </row>
    <row r="97" ht="12" customHeight="1">
      <c r="J97" s="13"/>
    </row>
    <row r="98" ht="12" customHeight="1">
      <c r="J98" s="13"/>
    </row>
    <row r="99" ht="12" customHeight="1">
      <c r="J99" s="13"/>
    </row>
  </sheetData>
  <sheetProtection/>
  <mergeCells count="1">
    <mergeCell ref="C3:G3"/>
  </mergeCells>
  <hyperlinks>
    <hyperlink ref="J2" location="Ф1!A1" display="Бухгалтерский баланс (Форма №1)"/>
    <hyperlink ref="J3" location="Ф2!A1" display="Отчет о прибылях и убытках (Форма №2) "/>
    <hyperlink ref="J4" location="Ф3!A1" display="Отчет об изменении капитала (Форма № 3)"/>
    <hyperlink ref="J5" location="Ф4!A1" display="Отчет о движении денежных средств (Форма № 4)"/>
    <hyperlink ref="J6" location="Т1!A1" display="т.1 Расчет показателей платежеспособности "/>
    <hyperlink ref="J7" location="Т2!A1" display="Т.2 Анализ платежеспособности организации"/>
    <hyperlink ref="J8" location="Т3!A1" display="т.3 Расчет величины чистых активов"/>
    <hyperlink ref="J9" location="Т4!A1" display="т.4 Анализ формирования величины чистых активов организации"/>
    <hyperlink ref="J10" location="Т5!A1" display="т.5 Анализ показателей финансовой независимости по критерию собственности источников средств"/>
    <hyperlink ref="J11" location="Т6!A1" display="т.6 Анализ состава, структуры и темпов роста дебиторской задолженности"/>
    <hyperlink ref="J12" location="Т7!A1" display="т.7 Анализ состава, структуры и темпов роста кредиторской задолженности"/>
    <hyperlink ref="J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J14" location="Т9!A1" display="т.9 Анализ состояния расчетов"/>
    <hyperlink ref="J15" location="Т10!A1" display="т.10 Определение наличия собственных и заемных оборотных активов по критерию собственности источников"/>
    <hyperlink ref="J16" location="Т11!A1" display="т.11 Анализ факторов изменения наличия собственных оборотных активов"/>
    <hyperlink ref="J17" location="Т12!A1" display="т.12 Степень покрытия внеоборотных активов источниками собственных средств"/>
    <hyperlink ref="J18" location="Т13!A1" display="т.13 Анализ динамики притока и оттока денежных средств"/>
    <hyperlink ref="J19" location="Т14!A1" display="т.14 Анализ структуры притока и оттока денежных средств"/>
    <hyperlink ref="J20" location="Т15!A1" display="т.15 Анализ деловой активности организации"/>
    <hyperlink ref="J21" location="Т16!A1" display="т.16 Анализ состава и структуры  выручки (нетто) от реализации товаров, продукции, работ, услуг"/>
    <hyperlink ref="J22" location="Т17!A1" display="т.17 Анализ динамики выручки (нетто) от реализации товаров, продукции, работ, услуг  на экспорт"/>
    <hyperlink ref="J23" location="Т18!A1" display="т.18 Анализ конкурентоспособности продукции по критерию цены и прибыли"/>
    <hyperlink ref="J24" location="Т19!A1" display="т.19 ПЕРЕЧЕНЬ показателей реестра финансового состояния организации"/>
    <hyperlink ref="J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8" min="1" max="2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AR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47.125" style="14" customWidth="1"/>
    <col min="5" max="7" width="15.125" style="15" customWidth="1"/>
    <col min="8" max="8" width="22.375" style="15" bestFit="1" customWidth="1"/>
    <col min="9" max="9" width="19.625" style="15" bestFit="1" customWidth="1"/>
    <col min="10" max="10" width="22.375" style="15" bestFit="1" customWidth="1"/>
    <col min="11" max="11" width="19.625" style="15" bestFit="1" customWidth="1"/>
    <col min="12" max="12" width="3.00390625" style="1" customWidth="1"/>
    <col min="13" max="13" width="2.75390625" style="1" customWidth="1"/>
    <col min="14" max="14" width="67.125" style="1" customWidth="1"/>
    <col min="15" max="15" width="2.75390625" style="1" customWidth="1"/>
    <col min="16" max="16" width="6.625" style="1" bestFit="1" customWidth="1"/>
    <col min="17" max="17" width="2.75390625" style="1" customWidth="1"/>
    <col min="18" max="18" width="6.625" style="1" bestFit="1" customWidth="1"/>
    <col min="19" max="20" width="2.75390625" style="1" customWidth="1"/>
    <col min="21" max="25" width="3.25390625" style="1" bestFit="1" customWidth="1"/>
    <col min="26" max="26" width="4.75390625" style="1" bestFit="1" customWidth="1"/>
    <col min="27" max="16384" width="2.75390625" style="1" customWidth="1"/>
  </cols>
  <sheetData>
    <row r="1" spans="2:19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44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  <c r="N2" s="77" t="s">
        <v>6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:44" ht="18">
      <c r="B3" s="19"/>
      <c r="C3" s="80" t="s">
        <v>589</v>
      </c>
      <c r="D3" s="80"/>
      <c r="E3" s="80"/>
      <c r="F3" s="80"/>
      <c r="G3" s="80"/>
      <c r="H3" s="80"/>
      <c r="I3" s="80"/>
      <c r="J3" s="80"/>
      <c r="K3" s="80"/>
      <c r="L3" s="20"/>
      <c r="N3" s="77" t="s">
        <v>117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4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20"/>
      <c r="N4" s="77" t="s">
        <v>192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2:44" ht="14.25">
      <c r="B5" s="21"/>
      <c r="C5" s="91" t="s">
        <v>363</v>
      </c>
      <c r="D5" s="91" t="s">
        <v>314</v>
      </c>
      <c r="E5" s="115" t="s">
        <v>531</v>
      </c>
      <c r="F5" s="115"/>
      <c r="G5" s="115"/>
      <c r="H5" s="120" t="s">
        <v>535</v>
      </c>
      <c r="I5" s="123"/>
      <c r="J5" s="123"/>
      <c r="K5" s="121"/>
      <c r="L5" s="20"/>
      <c r="N5" s="77" t="s">
        <v>308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2:44" ht="14.25">
      <c r="B6" s="21"/>
      <c r="C6" s="122"/>
      <c r="D6" s="122"/>
      <c r="E6" s="125" t="s">
        <v>532</v>
      </c>
      <c r="F6" s="125" t="s">
        <v>533</v>
      </c>
      <c r="G6" s="125" t="s">
        <v>534</v>
      </c>
      <c r="H6" s="120" t="s">
        <v>536</v>
      </c>
      <c r="I6" s="121"/>
      <c r="J6" s="120" t="s">
        <v>537</v>
      </c>
      <c r="K6" s="121"/>
      <c r="L6" s="20"/>
      <c r="N6" s="78" t="s">
        <v>747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2:44" ht="21">
      <c r="B7" s="21"/>
      <c r="C7" s="92"/>
      <c r="D7" s="92"/>
      <c r="E7" s="126"/>
      <c r="F7" s="126"/>
      <c r="G7" s="126"/>
      <c r="H7" s="48" t="s">
        <v>538</v>
      </c>
      <c r="I7" s="48" t="s">
        <v>539</v>
      </c>
      <c r="J7" s="48" t="s">
        <v>538</v>
      </c>
      <c r="K7" s="48" t="s">
        <v>539</v>
      </c>
      <c r="L7" s="20"/>
      <c r="N7" s="79" t="s">
        <v>748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26" s="13" customFormat="1" ht="12.75">
      <c r="B8" s="2"/>
      <c r="C8" s="32">
        <v>1</v>
      </c>
      <c r="D8" s="10" t="s">
        <v>561</v>
      </c>
      <c r="E8" s="45">
        <f>E9+E10</f>
        <v>554900</v>
      </c>
      <c r="F8" s="45">
        <f>F9+F10</f>
        <v>664000</v>
      </c>
      <c r="G8" s="45">
        <f>G9+G10</f>
        <v>800260</v>
      </c>
      <c r="H8" s="45">
        <f>F8-E8</f>
        <v>109100</v>
      </c>
      <c r="I8" s="45">
        <f>G8-F8</f>
        <v>136260</v>
      </c>
      <c r="J8" s="52">
        <f>IF(E8=0,0,F8/E8)</f>
        <v>1.1966120021625517</v>
      </c>
      <c r="K8" s="52">
        <f>IF(F8=0,0,G8/F8)</f>
        <v>1.205210843373494</v>
      </c>
      <c r="L8" s="3"/>
      <c r="N8" s="79" t="s">
        <v>746</v>
      </c>
      <c r="U8" s="12"/>
      <c r="V8" s="12"/>
      <c r="W8" s="12"/>
      <c r="X8" s="12"/>
      <c r="Y8" s="12"/>
      <c r="Z8" s="12"/>
    </row>
    <row r="9" spans="2:26" s="13" customFormat="1" ht="12.75">
      <c r="B9" s="2"/>
      <c r="C9" s="53" t="s">
        <v>378</v>
      </c>
      <c r="D9" s="24" t="s">
        <v>315</v>
      </c>
      <c r="E9" s="46">
        <v>3500</v>
      </c>
      <c r="F9" s="45">
        <f>'Ф4'!E7</f>
        <v>4500</v>
      </c>
      <c r="G9" s="46">
        <v>5250</v>
      </c>
      <c r="H9" s="45">
        <f aca="true" t="shared" si="0" ref="H9:H39">F9-E9</f>
        <v>1000</v>
      </c>
      <c r="I9" s="45">
        <f aca="true" t="shared" si="1" ref="I9:I39">G9-F9</f>
        <v>750</v>
      </c>
      <c r="J9" s="52">
        <f aca="true" t="shared" si="2" ref="J9:J39">IF(E9=0,0,F9/E9)</f>
        <v>1.2857142857142858</v>
      </c>
      <c r="K9" s="52">
        <f aca="true" t="shared" si="3" ref="K9:K39">IF(F9=0,0,G9/F9)</f>
        <v>1.1666666666666667</v>
      </c>
      <c r="L9" s="3"/>
      <c r="N9" s="79" t="s">
        <v>749</v>
      </c>
      <c r="U9" s="12"/>
      <c r="V9" s="12"/>
      <c r="W9" s="12"/>
      <c r="X9" s="12"/>
      <c r="Y9" s="12"/>
      <c r="Z9" s="12"/>
    </row>
    <row r="10" spans="2:26" s="13" customFormat="1" ht="25.5">
      <c r="B10" s="2"/>
      <c r="C10" s="53" t="s">
        <v>460</v>
      </c>
      <c r="D10" s="24" t="s">
        <v>562</v>
      </c>
      <c r="E10" s="45">
        <f>SUM(E11:E22)</f>
        <v>551400</v>
      </c>
      <c r="F10" s="45">
        <f>'Ф4'!E8</f>
        <v>659500</v>
      </c>
      <c r="G10" s="45">
        <f>SUM(G11:G22)</f>
        <v>795010</v>
      </c>
      <c r="H10" s="45">
        <f t="shared" si="0"/>
        <v>108100</v>
      </c>
      <c r="I10" s="45">
        <f t="shared" si="1"/>
        <v>135510</v>
      </c>
      <c r="J10" s="52">
        <f t="shared" si="2"/>
        <v>1.1960464272760247</v>
      </c>
      <c r="K10" s="52">
        <f t="shared" si="3"/>
        <v>1.2054738438210766</v>
      </c>
      <c r="L10" s="3"/>
      <c r="N10" s="79" t="s">
        <v>750</v>
      </c>
      <c r="U10" s="12"/>
      <c r="V10" s="12"/>
      <c r="W10" s="12"/>
      <c r="X10" s="12"/>
      <c r="Y10" s="12"/>
      <c r="Z10" s="12"/>
    </row>
    <row r="11" spans="2:26" s="13" customFormat="1" ht="25.5">
      <c r="B11" s="2"/>
      <c r="C11" s="53" t="s">
        <v>390</v>
      </c>
      <c r="D11" s="25" t="s">
        <v>540</v>
      </c>
      <c r="E11" s="46">
        <v>320000</v>
      </c>
      <c r="F11" s="45">
        <f>'Ф4'!E9</f>
        <v>380000</v>
      </c>
      <c r="G11" s="46">
        <v>450000</v>
      </c>
      <c r="H11" s="45">
        <f t="shared" si="0"/>
        <v>60000</v>
      </c>
      <c r="I11" s="45">
        <f t="shared" si="1"/>
        <v>70000</v>
      </c>
      <c r="J11" s="52">
        <f t="shared" si="2"/>
        <v>1.1875</v>
      </c>
      <c r="K11" s="52">
        <f t="shared" si="3"/>
        <v>1.1842105263157894</v>
      </c>
      <c r="L11" s="3"/>
      <c r="N11" s="79" t="s">
        <v>751</v>
      </c>
      <c r="U11" s="12"/>
      <c r="V11" s="12"/>
      <c r="W11" s="12"/>
      <c r="X11" s="12"/>
      <c r="Y11" s="12"/>
      <c r="Z11" s="12"/>
    </row>
    <row r="12" spans="2:26" s="13" customFormat="1" ht="12.75">
      <c r="B12" s="2"/>
      <c r="C12" s="53" t="s">
        <v>392</v>
      </c>
      <c r="D12" s="25" t="s">
        <v>332</v>
      </c>
      <c r="E12" s="46">
        <v>128500</v>
      </c>
      <c r="F12" s="45">
        <f>'Ф4'!E10</f>
        <v>150000</v>
      </c>
      <c r="G12" s="46">
        <v>182000</v>
      </c>
      <c r="H12" s="45">
        <f t="shared" si="0"/>
        <v>21500</v>
      </c>
      <c r="I12" s="45">
        <f t="shared" si="1"/>
        <v>32000</v>
      </c>
      <c r="J12" s="52">
        <f t="shared" si="2"/>
        <v>1.1673151750972763</v>
      </c>
      <c r="K12" s="52">
        <f t="shared" si="3"/>
        <v>1.2133333333333334</v>
      </c>
      <c r="L12" s="3"/>
      <c r="N12" s="79" t="s">
        <v>752</v>
      </c>
      <c r="U12" s="12"/>
      <c r="V12" s="12"/>
      <c r="W12" s="12"/>
      <c r="X12" s="12"/>
      <c r="Y12" s="12"/>
      <c r="Z12" s="12"/>
    </row>
    <row r="13" spans="2:26" s="13" customFormat="1" ht="12.75">
      <c r="B13" s="2"/>
      <c r="C13" s="53" t="s">
        <v>563</v>
      </c>
      <c r="D13" s="25" t="s">
        <v>541</v>
      </c>
      <c r="E13" s="46">
        <v>54000</v>
      </c>
      <c r="F13" s="45">
        <f>'Ф4'!E11</f>
        <v>80000</v>
      </c>
      <c r="G13" s="46">
        <v>108500</v>
      </c>
      <c r="H13" s="45">
        <f t="shared" si="0"/>
        <v>26000</v>
      </c>
      <c r="I13" s="45">
        <f t="shared" si="1"/>
        <v>28500</v>
      </c>
      <c r="J13" s="52">
        <f t="shared" si="2"/>
        <v>1.4814814814814814</v>
      </c>
      <c r="K13" s="52">
        <f t="shared" si="3"/>
        <v>1.35625</v>
      </c>
      <c r="L13" s="3"/>
      <c r="N13" s="79" t="s">
        <v>753</v>
      </c>
      <c r="U13" s="12"/>
      <c r="V13" s="12"/>
      <c r="W13" s="12"/>
      <c r="X13" s="12"/>
      <c r="Y13" s="12"/>
      <c r="Z13" s="12"/>
    </row>
    <row r="14" spans="2:26" s="13" customFormat="1" ht="12.75">
      <c r="B14" s="2"/>
      <c r="C14" s="53" t="s">
        <v>564</v>
      </c>
      <c r="D14" s="25" t="s">
        <v>542</v>
      </c>
      <c r="E14" s="46">
        <v>0</v>
      </c>
      <c r="F14" s="45">
        <f>'Ф4'!E12</f>
        <v>0</v>
      </c>
      <c r="G14" s="46">
        <v>0</v>
      </c>
      <c r="H14" s="45">
        <f t="shared" si="0"/>
        <v>0</v>
      </c>
      <c r="I14" s="45">
        <f t="shared" si="1"/>
        <v>0</v>
      </c>
      <c r="J14" s="52">
        <f t="shared" si="2"/>
        <v>0</v>
      </c>
      <c r="K14" s="52">
        <f t="shared" si="3"/>
        <v>0</v>
      </c>
      <c r="L14" s="3"/>
      <c r="N14" s="79" t="s">
        <v>754</v>
      </c>
      <c r="U14" s="12"/>
      <c r="V14" s="12"/>
      <c r="W14" s="12"/>
      <c r="X14" s="12"/>
      <c r="Y14" s="12"/>
      <c r="Z14" s="12"/>
    </row>
    <row r="15" spans="2:26" s="13" customFormat="1" ht="12.75">
      <c r="B15" s="2"/>
      <c r="C15" s="53" t="s">
        <v>565</v>
      </c>
      <c r="D15" s="25" t="s">
        <v>335</v>
      </c>
      <c r="E15" s="46">
        <v>0</v>
      </c>
      <c r="F15" s="45">
        <f>'Ф4'!E13</f>
        <v>0</v>
      </c>
      <c r="G15" s="46">
        <v>0</v>
      </c>
      <c r="H15" s="45">
        <f t="shared" si="0"/>
        <v>0</v>
      </c>
      <c r="I15" s="45">
        <f t="shared" si="1"/>
        <v>0</v>
      </c>
      <c r="J15" s="52">
        <f t="shared" si="2"/>
        <v>0</v>
      </c>
      <c r="K15" s="52">
        <f t="shared" si="3"/>
        <v>0</v>
      </c>
      <c r="L15" s="3"/>
      <c r="N15" s="79" t="s">
        <v>755</v>
      </c>
      <c r="U15" s="12"/>
      <c r="V15" s="12"/>
      <c r="W15" s="12"/>
      <c r="X15" s="12"/>
      <c r="Y15" s="12"/>
      <c r="Z15" s="12"/>
    </row>
    <row r="16" spans="2:26" s="13" customFormat="1" ht="25.5">
      <c r="B16" s="2"/>
      <c r="C16" s="53" t="s">
        <v>566</v>
      </c>
      <c r="D16" s="25" t="s">
        <v>543</v>
      </c>
      <c r="E16" s="46">
        <v>0</v>
      </c>
      <c r="F16" s="45">
        <f>'Ф4'!E14</f>
        <v>0</v>
      </c>
      <c r="G16" s="46">
        <v>0</v>
      </c>
      <c r="H16" s="45">
        <f t="shared" si="0"/>
        <v>0</v>
      </c>
      <c r="I16" s="45">
        <f t="shared" si="1"/>
        <v>0</v>
      </c>
      <c r="J16" s="52">
        <f t="shared" si="2"/>
        <v>0</v>
      </c>
      <c r="K16" s="52">
        <f t="shared" si="3"/>
        <v>0</v>
      </c>
      <c r="L16" s="3"/>
      <c r="N16" s="79" t="s">
        <v>756</v>
      </c>
      <c r="U16" s="12"/>
      <c r="V16" s="12"/>
      <c r="W16" s="12"/>
      <c r="X16" s="12"/>
      <c r="Y16" s="12"/>
      <c r="Z16" s="12"/>
    </row>
    <row r="17" spans="2:26" s="13" customFormat="1" ht="25.5">
      <c r="B17" s="2"/>
      <c r="C17" s="53" t="s">
        <v>567</v>
      </c>
      <c r="D17" s="25" t="s">
        <v>544</v>
      </c>
      <c r="E17" s="46">
        <v>0</v>
      </c>
      <c r="F17" s="45">
        <f>'Ф4'!E15</f>
        <v>0</v>
      </c>
      <c r="G17" s="46">
        <v>0</v>
      </c>
      <c r="H17" s="45">
        <f t="shared" si="0"/>
        <v>0</v>
      </c>
      <c r="I17" s="45">
        <f t="shared" si="1"/>
        <v>0</v>
      </c>
      <c r="J17" s="52">
        <f t="shared" si="2"/>
        <v>0</v>
      </c>
      <c r="K17" s="52">
        <f t="shared" si="3"/>
        <v>0</v>
      </c>
      <c r="L17" s="3"/>
      <c r="N17" s="79" t="s">
        <v>757</v>
      </c>
      <c r="U17" s="12"/>
      <c r="V17" s="12"/>
      <c r="W17" s="12"/>
      <c r="X17" s="12"/>
      <c r="Y17" s="12"/>
      <c r="Z17" s="12"/>
    </row>
    <row r="18" spans="2:26" s="13" customFormat="1" ht="12.75">
      <c r="B18" s="2"/>
      <c r="C18" s="53" t="s">
        <v>568</v>
      </c>
      <c r="D18" s="25" t="s">
        <v>545</v>
      </c>
      <c r="E18" s="46">
        <v>0</v>
      </c>
      <c r="F18" s="45">
        <f>'Ф4'!E16</f>
        <v>0</v>
      </c>
      <c r="G18" s="46">
        <v>0</v>
      </c>
      <c r="H18" s="45">
        <f t="shared" si="0"/>
        <v>0</v>
      </c>
      <c r="I18" s="45">
        <f t="shared" si="1"/>
        <v>0</v>
      </c>
      <c r="J18" s="52">
        <f t="shared" si="2"/>
        <v>0</v>
      </c>
      <c r="K18" s="52">
        <f t="shared" si="3"/>
        <v>0</v>
      </c>
      <c r="L18" s="3"/>
      <c r="N18" s="79" t="s">
        <v>758</v>
      </c>
      <c r="U18" s="12"/>
      <c r="V18" s="12"/>
      <c r="W18" s="12"/>
      <c r="X18" s="12"/>
      <c r="Y18" s="12"/>
      <c r="Z18" s="12"/>
    </row>
    <row r="19" spans="2:26" s="13" customFormat="1" ht="25.5">
      <c r="B19" s="2"/>
      <c r="C19" s="53" t="s">
        <v>569</v>
      </c>
      <c r="D19" s="25" t="s">
        <v>546</v>
      </c>
      <c r="E19" s="46">
        <v>0</v>
      </c>
      <c r="F19" s="45">
        <f>'Ф4'!E17</f>
        <v>0</v>
      </c>
      <c r="G19" s="46">
        <v>0</v>
      </c>
      <c r="H19" s="45">
        <f t="shared" si="0"/>
        <v>0</v>
      </c>
      <c r="I19" s="45">
        <f t="shared" si="1"/>
        <v>0</v>
      </c>
      <c r="J19" s="52">
        <f t="shared" si="2"/>
        <v>0</v>
      </c>
      <c r="K19" s="52">
        <f t="shared" si="3"/>
        <v>0</v>
      </c>
      <c r="L19" s="3"/>
      <c r="N19" s="79" t="s">
        <v>759</v>
      </c>
      <c r="U19" s="12"/>
      <c r="V19" s="12"/>
      <c r="W19" s="12"/>
      <c r="X19" s="12"/>
      <c r="Y19" s="12"/>
      <c r="Z19" s="12"/>
    </row>
    <row r="20" spans="2:26" s="13" customFormat="1" ht="12.75">
      <c r="B20" s="2"/>
      <c r="C20" s="53" t="s">
        <v>570</v>
      </c>
      <c r="D20" s="25" t="s">
        <v>547</v>
      </c>
      <c r="E20" s="46">
        <v>200</v>
      </c>
      <c r="F20" s="45">
        <f>'Ф4'!E18</f>
        <v>1500</v>
      </c>
      <c r="G20" s="46">
        <v>3800</v>
      </c>
      <c r="H20" s="45">
        <f t="shared" si="0"/>
        <v>1300</v>
      </c>
      <c r="I20" s="45">
        <f t="shared" si="1"/>
        <v>2300</v>
      </c>
      <c r="J20" s="52">
        <f t="shared" si="2"/>
        <v>7.5</v>
      </c>
      <c r="K20" s="52">
        <f t="shared" si="3"/>
        <v>2.533333333333333</v>
      </c>
      <c r="L20" s="3"/>
      <c r="N20" s="79" t="s">
        <v>760</v>
      </c>
      <c r="U20" s="12"/>
      <c r="V20" s="12"/>
      <c r="W20" s="12"/>
      <c r="X20" s="12"/>
      <c r="Y20" s="12"/>
      <c r="Z20" s="12"/>
    </row>
    <row r="21" spans="2:26" s="13" customFormat="1" ht="25.5">
      <c r="B21" s="2"/>
      <c r="C21" s="53" t="s">
        <v>571</v>
      </c>
      <c r="D21" s="25" t="s">
        <v>548</v>
      </c>
      <c r="E21" s="46">
        <v>0</v>
      </c>
      <c r="F21" s="45">
        <f>'Ф4'!E19</f>
        <v>0</v>
      </c>
      <c r="G21" s="46">
        <v>0</v>
      </c>
      <c r="H21" s="45">
        <f t="shared" si="0"/>
        <v>0</v>
      </c>
      <c r="I21" s="45">
        <f t="shared" si="1"/>
        <v>0</v>
      </c>
      <c r="J21" s="52">
        <f t="shared" si="2"/>
        <v>0</v>
      </c>
      <c r="K21" s="52">
        <f t="shared" si="3"/>
        <v>0</v>
      </c>
      <c r="L21" s="3"/>
      <c r="N21" s="79" t="s">
        <v>761</v>
      </c>
      <c r="U21" s="12"/>
      <c r="V21" s="12"/>
      <c r="W21" s="12"/>
      <c r="X21" s="12"/>
      <c r="Y21" s="12"/>
      <c r="Z21" s="12"/>
    </row>
    <row r="22" spans="2:26" s="13" customFormat="1" ht="12.75">
      <c r="B22" s="2"/>
      <c r="C22" s="53" t="s">
        <v>572</v>
      </c>
      <c r="D22" s="25" t="s">
        <v>342</v>
      </c>
      <c r="E22" s="46">
        <v>48700</v>
      </c>
      <c r="F22" s="45">
        <f>'Ф4'!E20</f>
        <v>48000</v>
      </c>
      <c r="G22" s="46">
        <v>50710</v>
      </c>
      <c r="H22" s="45">
        <f t="shared" si="0"/>
        <v>-700</v>
      </c>
      <c r="I22" s="45">
        <f t="shared" si="1"/>
        <v>2710</v>
      </c>
      <c r="J22" s="52">
        <f t="shared" si="2"/>
        <v>0.9856262833675564</v>
      </c>
      <c r="K22" s="52">
        <f t="shared" si="3"/>
        <v>1.0564583333333333</v>
      </c>
      <c r="L22" s="3"/>
      <c r="N22" s="79" t="s">
        <v>762</v>
      </c>
      <c r="U22" s="12"/>
      <c r="V22" s="12"/>
      <c r="W22" s="12"/>
      <c r="X22" s="12"/>
      <c r="Y22" s="12"/>
      <c r="Z22" s="12"/>
    </row>
    <row r="23" spans="2:26" s="13" customFormat="1" ht="25.5">
      <c r="B23" s="2"/>
      <c r="C23" s="53" t="s">
        <v>461</v>
      </c>
      <c r="D23" s="24" t="s">
        <v>573</v>
      </c>
      <c r="E23" s="45">
        <f>SUM(E24:E38)</f>
        <v>551590</v>
      </c>
      <c r="F23" s="45">
        <f>'Ф4'!E21</f>
        <v>657500</v>
      </c>
      <c r="G23" s="45">
        <f>SUM(G24:G38)</f>
        <v>673950</v>
      </c>
      <c r="H23" s="45">
        <f t="shared" si="0"/>
        <v>105910</v>
      </c>
      <c r="I23" s="45">
        <f t="shared" si="1"/>
        <v>16450</v>
      </c>
      <c r="J23" s="52">
        <f t="shared" si="2"/>
        <v>1.1920085570804402</v>
      </c>
      <c r="K23" s="52">
        <f t="shared" si="3"/>
        <v>1.025019011406844</v>
      </c>
      <c r="L23" s="3"/>
      <c r="N23" s="79" t="s">
        <v>763</v>
      </c>
      <c r="U23" s="12"/>
      <c r="V23" s="12"/>
      <c r="W23" s="12"/>
      <c r="X23" s="12"/>
      <c r="Y23" s="12"/>
      <c r="Z23" s="12"/>
    </row>
    <row r="24" spans="2:26" s="13" customFormat="1" ht="12.75">
      <c r="B24" s="2"/>
      <c r="C24" s="53" t="s">
        <v>574</v>
      </c>
      <c r="D24" s="25" t="s">
        <v>549</v>
      </c>
      <c r="E24" s="46">
        <v>145400</v>
      </c>
      <c r="F24" s="45">
        <f>'Ф4'!E22</f>
        <v>222720</v>
      </c>
      <c r="G24" s="46">
        <v>227000</v>
      </c>
      <c r="H24" s="45">
        <f t="shared" si="0"/>
        <v>77320</v>
      </c>
      <c r="I24" s="45">
        <f t="shared" si="1"/>
        <v>4280</v>
      </c>
      <c r="J24" s="52">
        <f t="shared" si="2"/>
        <v>1.531774415405777</v>
      </c>
      <c r="K24" s="52">
        <f t="shared" si="3"/>
        <v>1.0192169540229885</v>
      </c>
      <c r="L24" s="3"/>
      <c r="N24" s="79" t="s">
        <v>764</v>
      </c>
      <c r="U24" s="12"/>
      <c r="V24" s="12"/>
      <c r="W24" s="12"/>
      <c r="X24" s="12"/>
      <c r="Y24" s="12"/>
      <c r="Z24" s="12"/>
    </row>
    <row r="25" spans="2:26" s="13" customFormat="1" ht="12.75">
      <c r="B25" s="2"/>
      <c r="C25" s="53" t="s">
        <v>575</v>
      </c>
      <c r="D25" s="25" t="s">
        <v>345</v>
      </c>
      <c r="E25" s="46">
        <v>0</v>
      </c>
      <c r="F25" s="45">
        <f>'Ф4'!E23</f>
        <v>0</v>
      </c>
      <c r="G25" s="46">
        <v>0</v>
      </c>
      <c r="H25" s="45">
        <f t="shared" si="0"/>
        <v>0</v>
      </c>
      <c r="I25" s="45">
        <f t="shared" si="1"/>
        <v>0</v>
      </c>
      <c r="J25" s="52">
        <f t="shared" si="2"/>
        <v>0</v>
      </c>
      <c r="K25" s="52">
        <f t="shared" si="3"/>
        <v>0</v>
      </c>
      <c r="L25" s="3"/>
      <c r="N25" s="79" t="s">
        <v>765</v>
      </c>
      <c r="U25" s="12"/>
      <c r="V25" s="12"/>
      <c r="W25" s="12"/>
      <c r="X25" s="12"/>
      <c r="Y25" s="12"/>
      <c r="Z25" s="12"/>
    </row>
    <row r="26" spans="2:26" s="13" customFormat="1" ht="12.75">
      <c r="B26" s="2"/>
      <c r="C26" s="53" t="s">
        <v>576</v>
      </c>
      <c r="D26" s="25" t="s">
        <v>550</v>
      </c>
      <c r="E26" s="46">
        <v>0</v>
      </c>
      <c r="F26" s="45">
        <f>'Ф4'!E24</f>
        <v>0</v>
      </c>
      <c r="G26" s="46">
        <v>0</v>
      </c>
      <c r="H26" s="45">
        <f t="shared" si="0"/>
        <v>0</v>
      </c>
      <c r="I26" s="45">
        <f t="shared" si="1"/>
        <v>0</v>
      </c>
      <c r="J26" s="52">
        <f t="shared" si="2"/>
        <v>0</v>
      </c>
      <c r="K26" s="52">
        <f t="shared" si="3"/>
        <v>0</v>
      </c>
      <c r="L26" s="3"/>
      <c r="U26" s="12"/>
      <c r="V26" s="12"/>
      <c r="W26" s="12"/>
      <c r="X26" s="12"/>
      <c r="Y26" s="12"/>
      <c r="Z26" s="12"/>
    </row>
    <row r="27" spans="2:26" s="13" customFormat="1" ht="12.75">
      <c r="B27" s="2"/>
      <c r="C27" s="53" t="s">
        <v>577</v>
      </c>
      <c r="D27" s="25" t="s">
        <v>347</v>
      </c>
      <c r="E27" s="46">
        <v>0</v>
      </c>
      <c r="F27" s="45">
        <f>'Ф4'!E25</f>
        <v>0</v>
      </c>
      <c r="G27" s="46">
        <v>0</v>
      </c>
      <c r="H27" s="45">
        <f t="shared" si="0"/>
        <v>0</v>
      </c>
      <c r="I27" s="45">
        <f t="shared" si="1"/>
        <v>0</v>
      </c>
      <c r="J27" s="52">
        <f t="shared" si="2"/>
        <v>0</v>
      </c>
      <c r="K27" s="52">
        <f t="shared" si="3"/>
        <v>0</v>
      </c>
      <c r="L27" s="3"/>
      <c r="U27" s="12"/>
      <c r="V27" s="12"/>
      <c r="W27" s="12"/>
      <c r="X27" s="12"/>
      <c r="Y27" s="12"/>
      <c r="Z27" s="12"/>
    </row>
    <row r="28" spans="2:26" s="13" customFormat="1" ht="12.75">
      <c r="B28" s="2"/>
      <c r="C28" s="53" t="s">
        <v>578</v>
      </c>
      <c r="D28" s="25" t="s">
        <v>551</v>
      </c>
      <c r="E28" s="46">
        <v>0</v>
      </c>
      <c r="F28" s="45">
        <f>'Ф4'!E26</f>
        <v>0</v>
      </c>
      <c r="G28" s="46">
        <v>0</v>
      </c>
      <c r="H28" s="45">
        <f t="shared" si="0"/>
        <v>0</v>
      </c>
      <c r="I28" s="45">
        <f t="shared" si="1"/>
        <v>0</v>
      </c>
      <c r="J28" s="52">
        <f t="shared" si="2"/>
        <v>0</v>
      </c>
      <c r="K28" s="52">
        <f t="shared" si="3"/>
        <v>0</v>
      </c>
      <c r="L28" s="3"/>
      <c r="U28" s="12"/>
      <c r="V28" s="12"/>
      <c r="W28" s="12"/>
      <c r="X28" s="12"/>
      <c r="Y28" s="12"/>
      <c r="Z28" s="12"/>
    </row>
    <row r="29" spans="2:26" s="13" customFormat="1" ht="25.5">
      <c r="B29" s="2"/>
      <c r="C29" s="53" t="s">
        <v>579</v>
      </c>
      <c r="D29" s="25" t="s">
        <v>552</v>
      </c>
      <c r="E29" s="46">
        <v>0</v>
      </c>
      <c r="F29" s="45">
        <f>'Ф4'!E27</f>
        <v>0</v>
      </c>
      <c r="G29" s="46">
        <v>0</v>
      </c>
      <c r="H29" s="45">
        <f t="shared" si="0"/>
        <v>0</v>
      </c>
      <c r="I29" s="45">
        <f t="shared" si="1"/>
        <v>0</v>
      </c>
      <c r="J29" s="52">
        <f t="shared" si="2"/>
        <v>0</v>
      </c>
      <c r="K29" s="52">
        <f t="shared" si="3"/>
        <v>0</v>
      </c>
      <c r="L29" s="3"/>
      <c r="U29" s="12"/>
      <c r="V29" s="12"/>
      <c r="W29" s="12"/>
      <c r="X29" s="12"/>
      <c r="Y29" s="12"/>
      <c r="Z29" s="12"/>
    </row>
    <row r="30" spans="2:26" s="13" customFormat="1" ht="25.5">
      <c r="B30" s="2"/>
      <c r="C30" s="53" t="s">
        <v>580</v>
      </c>
      <c r="D30" s="25" t="s">
        <v>553</v>
      </c>
      <c r="E30" s="46">
        <v>0</v>
      </c>
      <c r="F30" s="45">
        <f>'Ф4'!E28</f>
        <v>0</v>
      </c>
      <c r="G30" s="46">
        <v>0</v>
      </c>
      <c r="H30" s="45">
        <f t="shared" si="0"/>
        <v>0</v>
      </c>
      <c r="I30" s="45">
        <f t="shared" si="1"/>
        <v>0</v>
      </c>
      <c r="J30" s="52">
        <f t="shared" si="2"/>
        <v>0</v>
      </c>
      <c r="K30" s="52">
        <f t="shared" si="3"/>
        <v>0</v>
      </c>
      <c r="L30" s="3"/>
      <c r="U30" s="12"/>
      <c r="V30" s="12"/>
      <c r="W30" s="12"/>
      <c r="X30" s="12"/>
      <c r="Y30" s="12"/>
      <c r="Z30" s="12"/>
    </row>
    <row r="31" spans="2:26" s="13" customFormat="1" ht="25.5">
      <c r="B31" s="2"/>
      <c r="C31" s="53" t="s">
        <v>581</v>
      </c>
      <c r="D31" s="25" t="s">
        <v>554</v>
      </c>
      <c r="E31" s="46">
        <v>21000</v>
      </c>
      <c r="F31" s="45">
        <f>'Ф4'!E29</f>
        <v>20000</v>
      </c>
      <c r="G31" s="46">
        <v>7400</v>
      </c>
      <c r="H31" s="45">
        <f t="shared" si="0"/>
        <v>-1000</v>
      </c>
      <c r="I31" s="45">
        <f t="shared" si="1"/>
        <v>-12600</v>
      </c>
      <c r="J31" s="52">
        <f t="shared" si="2"/>
        <v>0.9523809523809523</v>
      </c>
      <c r="K31" s="52">
        <f t="shared" si="3"/>
        <v>0.37</v>
      </c>
      <c r="L31" s="3"/>
      <c r="U31" s="12"/>
      <c r="V31" s="12"/>
      <c r="W31" s="12"/>
      <c r="X31" s="12"/>
      <c r="Y31" s="12"/>
      <c r="Z31" s="12"/>
    </row>
    <row r="32" spans="2:26" s="13" customFormat="1" ht="12.75">
      <c r="B32" s="2"/>
      <c r="C32" s="53" t="s">
        <v>582</v>
      </c>
      <c r="D32" s="25" t="s">
        <v>555</v>
      </c>
      <c r="E32" s="46">
        <v>140</v>
      </c>
      <c r="F32" s="45">
        <f>'Ф4'!E30</f>
        <v>1500</v>
      </c>
      <c r="G32" s="46">
        <v>2700</v>
      </c>
      <c r="H32" s="45">
        <f t="shared" si="0"/>
        <v>1360</v>
      </c>
      <c r="I32" s="45">
        <f t="shared" si="1"/>
        <v>1200</v>
      </c>
      <c r="J32" s="52">
        <f t="shared" si="2"/>
        <v>10.714285714285714</v>
      </c>
      <c r="K32" s="52">
        <f t="shared" si="3"/>
        <v>1.8</v>
      </c>
      <c r="L32" s="3"/>
      <c r="U32" s="12"/>
      <c r="V32" s="12"/>
      <c r="W32" s="12"/>
      <c r="X32" s="12"/>
      <c r="Y32" s="12"/>
      <c r="Z32" s="12"/>
    </row>
    <row r="33" spans="2:26" s="13" customFormat="1" ht="12.75">
      <c r="B33" s="2"/>
      <c r="C33" s="53" t="s">
        <v>583</v>
      </c>
      <c r="D33" s="25" t="s">
        <v>353</v>
      </c>
      <c r="E33" s="46">
        <v>0</v>
      </c>
      <c r="F33" s="45">
        <f>'Ф4'!E31</f>
        <v>280</v>
      </c>
      <c r="G33" s="46">
        <v>850</v>
      </c>
      <c r="H33" s="45">
        <f t="shared" si="0"/>
        <v>280</v>
      </c>
      <c r="I33" s="45">
        <f t="shared" si="1"/>
        <v>570</v>
      </c>
      <c r="J33" s="52">
        <f t="shared" si="2"/>
        <v>0</v>
      </c>
      <c r="K33" s="52">
        <f t="shared" si="3"/>
        <v>3.0357142857142856</v>
      </c>
      <c r="L33" s="3"/>
      <c r="U33" s="12"/>
      <c r="V33" s="12"/>
      <c r="W33" s="12"/>
      <c r="X33" s="12"/>
      <c r="Y33" s="12"/>
      <c r="Z33" s="12"/>
    </row>
    <row r="34" spans="2:26" s="13" customFormat="1" ht="12.75">
      <c r="B34" s="2"/>
      <c r="C34" s="53" t="s">
        <v>584</v>
      </c>
      <c r="D34" s="25" t="s">
        <v>556</v>
      </c>
      <c r="E34" s="46">
        <v>0</v>
      </c>
      <c r="F34" s="45">
        <f>'Ф4'!E32</f>
        <v>0</v>
      </c>
      <c r="G34" s="46">
        <v>0</v>
      </c>
      <c r="H34" s="45">
        <f t="shared" si="0"/>
        <v>0</v>
      </c>
      <c r="I34" s="45">
        <f t="shared" si="1"/>
        <v>0</v>
      </c>
      <c r="J34" s="52">
        <f t="shared" si="2"/>
        <v>0</v>
      </c>
      <c r="K34" s="52">
        <f t="shared" si="3"/>
        <v>0</v>
      </c>
      <c r="L34" s="3"/>
      <c r="U34" s="12"/>
      <c r="V34" s="12"/>
      <c r="W34" s="12"/>
      <c r="X34" s="12"/>
      <c r="Y34" s="12"/>
      <c r="Z34" s="12"/>
    </row>
    <row r="35" spans="2:26" s="13" customFormat="1" ht="12.75">
      <c r="B35" s="2"/>
      <c r="C35" s="53" t="s">
        <v>585</v>
      </c>
      <c r="D35" s="25" t="s">
        <v>557</v>
      </c>
      <c r="E35" s="46">
        <v>30000</v>
      </c>
      <c r="F35" s="45">
        <f>'Ф4'!E33</f>
        <v>38000</v>
      </c>
      <c r="G35" s="46">
        <v>48000</v>
      </c>
      <c r="H35" s="45">
        <f t="shared" si="0"/>
        <v>8000</v>
      </c>
      <c r="I35" s="45">
        <f t="shared" si="1"/>
        <v>10000</v>
      </c>
      <c r="J35" s="52">
        <f t="shared" si="2"/>
        <v>1.2666666666666666</v>
      </c>
      <c r="K35" s="52">
        <f t="shared" si="3"/>
        <v>1.263157894736842</v>
      </c>
      <c r="L35" s="3"/>
      <c r="U35" s="12"/>
      <c r="V35" s="12"/>
      <c r="W35" s="12"/>
      <c r="X35" s="12"/>
      <c r="Y35" s="12"/>
      <c r="Z35" s="12"/>
    </row>
    <row r="36" spans="2:26" s="13" customFormat="1" ht="12.75">
      <c r="B36" s="2"/>
      <c r="C36" s="53" t="s">
        <v>586</v>
      </c>
      <c r="D36" s="25" t="s">
        <v>356</v>
      </c>
      <c r="E36" s="46">
        <v>0</v>
      </c>
      <c r="F36" s="45">
        <f>'Ф4'!E34</f>
        <v>0</v>
      </c>
      <c r="G36" s="46">
        <v>0</v>
      </c>
      <c r="H36" s="45">
        <f t="shared" si="0"/>
        <v>0</v>
      </c>
      <c r="I36" s="45">
        <f t="shared" si="1"/>
        <v>0</v>
      </c>
      <c r="J36" s="52">
        <f t="shared" si="2"/>
        <v>0</v>
      </c>
      <c r="K36" s="52">
        <f t="shared" si="3"/>
        <v>0</v>
      </c>
      <c r="L36" s="3"/>
      <c r="U36" s="12"/>
      <c r="V36" s="12"/>
      <c r="W36" s="12"/>
      <c r="X36" s="12"/>
      <c r="Y36" s="12"/>
      <c r="Z36" s="12"/>
    </row>
    <row r="37" spans="2:26" s="13" customFormat="1" ht="12.75">
      <c r="B37" s="2"/>
      <c r="C37" s="53" t="s">
        <v>587</v>
      </c>
      <c r="D37" s="25" t="s">
        <v>558</v>
      </c>
      <c r="E37" s="46">
        <v>81050</v>
      </c>
      <c r="F37" s="45">
        <f>'Ф4'!E35</f>
        <v>95000</v>
      </c>
      <c r="G37" s="46">
        <v>104000</v>
      </c>
      <c r="H37" s="45">
        <f t="shared" si="0"/>
        <v>13950</v>
      </c>
      <c r="I37" s="45">
        <f t="shared" si="1"/>
        <v>9000</v>
      </c>
      <c r="J37" s="52">
        <f t="shared" si="2"/>
        <v>1.1721159777914867</v>
      </c>
      <c r="K37" s="52">
        <f t="shared" si="3"/>
        <v>1.0947368421052632</v>
      </c>
      <c r="L37" s="3"/>
      <c r="U37" s="12"/>
      <c r="V37" s="12"/>
      <c r="W37" s="12"/>
      <c r="X37" s="12"/>
      <c r="Y37" s="12"/>
      <c r="Z37" s="12"/>
    </row>
    <row r="38" spans="2:26" s="13" customFormat="1" ht="12.75">
      <c r="B38" s="2"/>
      <c r="C38" s="53" t="s">
        <v>588</v>
      </c>
      <c r="D38" s="25" t="s">
        <v>559</v>
      </c>
      <c r="E38" s="46">
        <v>274000</v>
      </c>
      <c r="F38" s="45">
        <f>'Ф4'!E36</f>
        <v>280000</v>
      </c>
      <c r="G38" s="46">
        <v>284000</v>
      </c>
      <c r="H38" s="45">
        <f t="shared" si="0"/>
        <v>6000</v>
      </c>
      <c r="I38" s="45">
        <f t="shared" si="1"/>
        <v>4000</v>
      </c>
      <c r="J38" s="52">
        <f t="shared" si="2"/>
        <v>1.0218978102189782</v>
      </c>
      <c r="K38" s="52">
        <f t="shared" si="3"/>
        <v>1.0142857142857142</v>
      </c>
      <c r="L38" s="3"/>
      <c r="U38" s="12"/>
      <c r="V38" s="12"/>
      <c r="W38" s="12"/>
      <c r="X38" s="12"/>
      <c r="Y38" s="12"/>
      <c r="Z38" s="12"/>
    </row>
    <row r="39" spans="2:26" s="13" customFormat="1" ht="12.75">
      <c r="B39" s="2"/>
      <c r="C39" s="53" t="s">
        <v>2</v>
      </c>
      <c r="D39" s="10" t="s">
        <v>560</v>
      </c>
      <c r="E39" s="45">
        <f>E8-E23</f>
        <v>3310</v>
      </c>
      <c r="F39" s="45">
        <f>'Ф4'!E37</f>
        <v>6500</v>
      </c>
      <c r="G39" s="45">
        <f>G8-G23</f>
        <v>126310</v>
      </c>
      <c r="H39" s="45">
        <f t="shared" si="0"/>
        <v>3190</v>
      </c>
      <c r="I39" s="45">
        <f t="shared" si="1"/>
        <v>119810</v>
      </c>
      <c r="J39" s="52">
        <f t="shared" si="2"/>
        <v>1.9637462235649548</v>
      </c>
      <c r="K39" s="52">
        <f t="shared" si="3"/>
        <v>19.432307692307692</v>
      </c>
      <c r="L39" s="3"/>
      <c r="U39" s="12"/>
      <c r="V39" s="12"/>
      <c r="W39" s="12"/>
      <c r="X39" s="12"/>
      <c r="Y39" s="12"/>
      <c r="Z39" s="12"/>
    </row>
    <row r="40" spans="2:14" ht="12" customHeight="1" thickBot="1">
      <c r="B40" s="4"/>
      <c r="C40" s="22"/>
      <c r="D40" s="22"/>
      <c r="E40" s="22"/>
      <c r="F40" s="22"/>
      <c r="G40" s="22"/>
      <c r="H40" s="22"/>
      <c r="I40" s="22"/>
      <c r="J40" s="22"/>
      <c r="K40" s="22"/>
      <c r="L40" s="23"/>
      <c r="N40" s="13"/>
    </row>
    <row r="41" ht="12" customHeight="1">
      <c r="N41" s="13"/>
    </row>
    <row r="42" ht="12" customHeight="1">
      <c r="N42" s="13"/>
    </row>
    <row r="43" ht="12" customHeight="1">
      <c r="N43" s="13"/>
    </row>
    <row r="44" ht="12" customHeight="1">
      <c r="N44" s="13"/>
    </row>
    <row r="45" ht="12" customHeight="1">
      <c r="N45" s="13"/>
    </row>
    <row r="46" ht="12" customHeight="1">
      <c r="N46" s="13"/>
    </row>
    <row r="47" ht="12" customHeight="1">
      <c r="N47" s="13"/>
    </row>
    <row r="48" ht="12" customHeight="1">
      <c r="N48" s="13"/>
    </row>
    <row r="49" ht="12" customHeight="1">
      <c r="N49" s="13"/>
    </row>
    <row r="50" ht="12" customHeight="1">
      <c r="N50" s="13"/>
    </row>
    <row r="51" ht="12" customHeight="1">
      <c r="N51" s="13"/>
    </row>
    <row r="52" ht="12" customHeight="1">
      <c r="N52" s="13"/>
    </row>
    <row r="53" ht="12" customHeight="1">
      <c r="N53" s="13"/>
    </row>
    <row r="54" ht="12" customHeight="1">
      <c r="N54" s="13"/>
    </row>
    <row r="55" ht="12" customHeight="1">
      <c r="N55" s="13"/>
    </row>
    <row r="56" ht="12" customHeight="1">
      <c r="N56" s="13"/>
    </row>
    <row r="57" ht="12" customHeight="1">
      <c r="N57" s="13"/>
    </row>
    <row r="58" ht="12" customHeight="1">
      <c r="N58" s="13"/>
    </row>
    <row r="59" ht="12" customHeight="1">
      <c r="N59" s="13"/>
    </row>
    <row r="60" ht="12" customHeight="1">
      <c r="N60" s="13"/>
    </row>
    <row r="61" ht="12" customHeight="1">
      <c r="N61" s="13"/>
    </row>
    <row r="62" ht="12" customHeight="1">
      <c r="N62" s="13"/>
    </row>
    <row r="63" ht="12" customHeight="1">
      <c r="N63" s="13"/>
    </row>
    <row r="64" ht="12" customHeight="1">
      <c r="N64" s="13"/>
    </row>
    <row r="65" ht="12" customHeight="1">
      <c r="N65" s="13"/>
    </row>
    <row r="66" ht="12" customHeight="1">
      <c r="N66" s="13"/>
    </row>
    <row r="67" ht="12" customHeight="1">
      <c r="N67" s="13"/>
    </row>
    <row r="68" ht="12" customHeight="1">
      <c r="N68" s="13"/>
    </row>
    <row r="69" ht="12" customHeight="1">
      <c r="N69" s="13"/>
    </row>
    <row r="70" ht="12" customHeight="1">
      <c r="N70" s="13"/>
    </row>
    <row r="71" ht="12" customHeight="1">
      <c r="N71" s="13"/>
    </row>
    <row r="72" ht="12" customHeight="1">
      <c r="N72" s="13"/>
    </row>
    <row r="73" ht="12" customHeight="1">
      <c r="N73" s="13"/>
    </row>
    <row r="74" ht="12" customHeight="1">
      <c r="N74" s="13"/>
    </row>
    <row r="75" ht="12" customHeight="1">
      <c r="N75" s="13"/>
    </row>
    <row r="76" ht="12" customHeight="1">
      <c r="N76" s="13"/>
    </row>
    <row r="77" ht="12" customHeight="1">
      <c r="N77" s="13"/>
    </row>
    <row r="78" ht="12" customHeight="1">
      <c r="N78" s="13"/>
    </row>
    <row r="79" ht="12" customHeight="1">
      <c r="N79" s="13"/>
    </row>
    <row r="80" ht="12" customHeight="1">
      <c r="N80" s="13"/>
    </row>
    <row r="81" ht="12" customHeight="1">
      <c r="N81" s="13"/>
    </row>
    <row r="82" ht="12" customHeight="1">
      <c r="N82" s="13"/>
    </row>
    <row r="83" ht="12" customHeight="1">
      <c r="N83" s="13"/>
    </row>
    <row r="84" ht="12" customHeight="1">
      <c r="N84" s="13"/>
    </row>
    <row r="85" ht="12" customHeight="1">
      <c r="N85" s="13"/>
    </row>
    <row r="86" ht="12" customHeight="1">
      <c r="N86" s="13"/>
    </row>
    <row r="87" ht="12" customHeight="1">
      <c r="N87" s="13"/>
    </row>
    <row r="88" ht="12" customHeight="1">
      <c r="N88" s="13"/>
    </row>
    <row r="89" ht="12" customHeight="1">
      <c r="N89" s="13"/>
    </row>
    <row r="90" ht="12" customHeight="1">
      <c r="N90" s="13"/>
    </row>
    <row r="91" ht="12" customHeight="1">
      <c r="N91" s="13"/>
    </row>
    <row r="92" ht="12" customHeight="1">
      <c r="N92" s="13"/>
    </row>
    <row r="93" ht="12" customHeight="1">
      <c r="N93" s="13"/>
    </row>
    <row r="94" ht="12" customHeight="1">
      <c r="N94" s="13"/>
    </row>
    <row r="95" ht="12" customHeight="1">
      <c r="N95" s="13"/>
    </row>
    <row r="96" ht="12" customHeight="1">
      <c r="N96" s="13"/>
    </row>
    <row r="97" ht="12" customHeight="1">
      <c r="N97" s="13"/>
    </row>
    <row r="98" ht="12" customHeight="1">
      <c r="N98" s="13"/>
    </row>
    <row r="99" ht="12" customHeight="1">
      <c r="N99" s="13"/>
    </row>
  </sheetData>
  <sheetProtection/>
  <mergeCells count="10">
    <mergeCell ref="J6:K6"/>
    <mergeCell ref="C3:K3"/>
    <mergeCell ref="C5:C7"/>
    <mergeCell ref="D5:D7"/>
    <mergeCell ref="E5:G5"/>
    <mergeCell ref="H5:K5"/>
    <mergeCell ref="E6:E7"/>
    <mergeCell ref="F6:F7"/>
    <mergeCell ref="G6:G7"/>
    <mergeCell ref="H6:I6"/>
  </mergeCells>
  <hyperlinks>
    <hyperlink ref="N2" location="Ф1!A1" display="Бухгалтерский баланс (Форма №1)"/>
    <hyperlink ref="N3" location="Ф2!A1" display="Отчет о прибылях и убытках (Форма №2) "/>
    <hyperlink ref="N4" location="Ф3!A1" display="Отчет об изменении капитала (Форма № 3)"/>
    <hyperlink ref="N5" location="Ф4!A1" display="Отчет о движении денежных средств (Форма № 4)"/>
    <hyperlink ref="N6" location="Т1!A1" display="т.1 Расчет показателей платежеспособности "/>
    <hyperlink ref="N7" location="Т2!A1" display="Т.2 Анализ платежеспособности организации"/>
    <hyperlink ref="N8" location="Т3!A1" display="т.3 Расчет величины чистых активов"/>
    <hyperlink ref="N9" location="Т4!A1" display="т.4 Анализ формирования величины чистых активов организации"/>
    <hyperlink ref="N10" location="Т5!A1" display="т.5 Анализ показателей финансовой независимости по критерию собственности источников средств"/>
    <hyperlink ref="N11" location="Т6!A1" display="т.6 Анализ состава, структуры и темпов роста дебиторской задолженности"/>
    <hyperlink ref="N12" location="Т7!A1" display="т.7 Анализ состава, структуры и темпов роста кредиторской задолженности"/>
    <hyperlink ref="N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N14" location="Т9!A1" display="т.9 Анализ состояния расчетов"/>
    <hyperlink ref="N15" location="Т10!A1" display="т.10 Определение наличия собственных и заемных оборотных активов по критерию собственности источников"/>
    <hyperlink ref="N16" location="Т11!A1" display="т.11 Анализ факторов изменения наличия собственных оборотных активов"/>
    <hyperlink ref="N17" location="Т12!A1" display="т.12 Степень покрытия внеоборотных активов источниками собственных средств"/>
    <hyperlink ref="N18" location="Т13!A1" display="т.13 Анализ динамики притока и оттока денежных средств"/>
    <hyperlink ref="N19" location="Т14!A1" display="т.14 Анализ структуры притока и оттока денежных средств"/>
    <hyperlink ref="N20" location="Т15!A1" display="т.15 Анализ деловой активности организации"/>
    <hyperlink ref="N21" location="Т16!A1" display="т.16 Анализ состава и структуры  выручки (нетто) от реализации товаров, продукции, работ, услуг"/>
    <hyperlink ref="N22" location="Т17!A1" display="т.17 Анализ динамики выручки (нетто) от реализации товаров, продукции, работ, услуг  на экспорт"/>
    <hyperlink ref="N23" location="Т18!A1" display="т.18 Анализ конкурентоспособности продукции по критерию цены и прибыли"/>
    <hyperlink ref="N24" location="Т19!A1" display="т.19 ПЕРЕЧЕНЬ показателей реестра финансового состояния организации"/>
    <hyperlink ref="N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2" min="1" max="2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AP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34.25390625" style="14" customWidth="1"/>
    <col min="5" max="5" width="12.00390625" style="15" customWidth="1"/>
    <col min="6" max="6" width="11.75390625" style="15" customWidth="1"/>
    <col min="7" max="7" width="10.75390625" style="15" customWidth="1"/>
    <col min="8" max="8" width="17.625" style="15" customWidth="1"/>
    <col min="9" max="9" width="13.125" style="15" customWidth="1"/>
    <col min="10" max="10" width="3.00390625" style="1" customWidth="1"/>
    <col min="11" max="11" width="2.75390625" style="1" customWidth="1"/>
    <col min="12" max="12" width="67.125" style="1" customWidth="1"/>
    <col min="13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6"/>
      <c r="C2" s="17"/>
      <c r="D2" s="17"/>
      <c r="E2" s="17"/>
      <c r="F2" s="17"/>
      <c r="G2" s="17"/>
      <c r="H2" s="17"/>
      <c r="I2" s="17"/>
      <c r="J2" s="18"/>
      <c r="L2" s="77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19"/>
      <c r="C3" s="80" t="s">
        <v>591</v>
      </c>
      <c r="D3" s="80"/>
      <c r="E3" s="80"/>
      <c r="F3" s="80"/>
      <c r="G3" s="80"/>
      <c r="H3" s="80"/>
      <c r="I3" s="80"/>
      <c r="J3" s="20"/>
      <c r="L3" s="77" t="s">
        <v>117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19"/>
      <c r="C4" s="7"/>
      <c r="D4" s="7"/>
      <c r="E4" s="7"/>
      <c r="F4" s="7"/>
      <c r="G4" s="7"/>
      <c r="H4" s="7"/>
      <c r="I4" s="7"/>
      <c r="J4" s="20"/>
      <c r="L4" s="77" t="s">
        <v>192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4.25">
      <c r="B5" s="21"/>
      <c r="C5" s="91" t="s">
        <v>363</v>
      </c>
      <c r="D5" s="91" t="s">
        <v>314</v>
      </c>
      <c r="E5" s="120" t="s">
        <v>590</v>
      </c>
      <c r="F5" s="123"/>
      <c r="G5" s="123"/>
      <c r="H5" s="123"/>
      <c r="I5" s="121"/>
      <c r="J5" s="20"/>
      <c r="L5" s="77" t="s">
        <v>308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14.25">
      <c r="B6" s="21"/>
      <c r="C6" s="122"/>
      <c r="D6" s="122"/>
      <c r="E6" s="125" t="s">
        <v>532</v>
      </c>
      <c r="F6" s="125" t="s">
        <v>533</v>
      </c>
      <c r="G6" s="125" t="s">
        <v>534</v>
      </c>
      <c r="H6" s="120" t="s">
        <v>535</v>
      </c>
      <c r="I6" s="121"/>
      <c r="J6" s="20"/>
      <c r="L6" s="78" t="s">
        <v>747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ht="35.25" customHeight="1">
      <c r="B7" s="21"/>
      <c r="C7" s="92"/>
      <c r="D7" s="92"/>
      <c r="E7" s="126"/>
      <c r="F7" s="126"/>
      <c r="G7" s="126"/>
      <c r="H7" s="48" t="s">
        <v>538</v>
      </c>
      <c r="I7" s="48" t="s">
        <v>539</v>
      </c>
      <c r="J7" s="20"/>
      <c r="L7" s="79" t="s">
        <v>748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2:24" s="13" customFormat="1" ht="12.75">
      <c r="B8" s="2"/>
      <c r="C8" s="32">
        <v>1</v>
      </c>
      <c r="D8" s="10" t="s">
        <v>561</v>
      </c>
      <c r="E8" s="52">
        <f>'Т13'!E8/'Т13'!$E$8</f>
        <v>1</v>
      </c>
      <c r="F8" s="52">
        <f>'Т13'!F8/'Т13'!$F$8</f>
        <v>1</v>
      </c>
      <c r="G8" s="52">
        <f>'Т13'!G8/'Т13'!$G$8</f>
        <v>1</v>
      </c>
      <c r="H8" s="52">
        <f>F8-E8</f>
        <v>0</v>
      </c>
      <c r="I8" s="52">
        <f>G8-F8</f>
        <v>0</v>
      </c>
      <c r="J8" s="3"/>
      <c r="L8" s="79" t="s">
        <v>746</v>
      </c>
      <c r="S8" s="12"/>
      <c r="T8" s="12"/>
      <c r="U8" s="12"/>
      <c r="V8" s="12"/>
      <c r="W8" s="12"/>
      <c r="X8" s="12"/>
    </row>
    <row r="9" spans="2:24" s="13" customFormat="1" ht="25.5">
      <c r="B9" s="2"/>
      <c r="C9" s="53" t="s">
        <v>378</v>
      </c>
      <c r="D9" s="24" t="s">
        <v>315</v>
      </c>
      <c r="E9" s="52">
        <f>'Т13'!E9/'Т13'!$E$8</f>
        <v>0.006307442782483331</v>
      </c>
      <c r="F9" s="52">
        <f>'Т13'!F9/'Т13'!$F$8</f>
        <v>0.00677710843373494</v>
      </c>
      <c r="G9" s="52">
        <f>'Т13'!G9/'Т13'!$G$8</f>
        <v>0.006560367880438857</v>
      </c>
      <c r="H9" s="52">
        <f>F9-E9</f>
        <v>0.00046966565125160925</v>
      </c>
      <c r="I9" s="52">
        <f>G9-F9</f>
        <v>-0.00021674055329608255</v>
      </c>
      <c r="J9" s="3"/>
      <c r="L9" s="79" t="s">
        <v>749</v>
      </c>
      <c r="S9" s="12"/>
      <c r="T9" s="12"/>
      <c r="U9" s="12"/>
      <c r="V9" s="12"/>
      <c r="W9" s="12"/>
      <c r="X9" s="12"/>
    </row>
    <row r="10" spans="2:24" s="13" customFormat="1" ht="25.5">
      <c r="B10" s="2"/>
      <c r="C10" s="53" t="s">
        <v>460</v>
      </c>
      <c r="D10" s="24" t="s">
        <v>562</v>
      </c>
      <c r="E10" s="52">
        <f>SUM(E11:E22)</f>
        <v>0.9936925572175167</v>
      </c>
      <c r="F10" s="52">
        <f>SUM(F11:F22)</f>
        <v>0.9932228915662652</v>
      </c>
      <c r="G10" s="52">
        <f>SUM(G11:G22)</f>
        <v>0.9934396321195611</v>
      </c>
      <c r="H10" s="52">
        <f>SUM(H11:H22)</f>
        <v>-0.00046966565125158843</v>
      </c>
      <c r="I10" s="52">
        <f>SUM(I11:I22)</f>
        <v>0.0002167405532960253</v>
      </c>
      <c r="J10" s="3"/>
      <c r="L10" s="79" t="s">
        <v>750</v>
      </c>
      <c r="S10" s="12"/>
      <c r="T10" s="12"/>
      <c r="U10" s="12"/>
      <c r="V10" s="12"/>
      <c r="W10" s="12"/>
      <c r="X10" s="12"/>
    </row>
    <row r="11" spans="2:24" s="13" customFormat="1" ht="25.5">
      <c r="B11" s="2"/>
      <c r="C11" s="53" t="s">
        <v>390</v>
      </c>
      <c r="D11" s="25" t="s">
        <v>540</v>
      </c>
      <c r="E11" s="52">
        <f>'Т13'!E11/'Т13'!$E$8</f>
        <v>0.5766804829699045</v>
      </c>
      <c r="F11" s="52">
        <f>'Т13'!F11/'Т13'!$F$8</f>
        <v>0.572289156626506</v>
      </c>
      <c r="G11" s="52">
        <f>'Т13'!G11/'Т13'!$G$8</f>
        <v>0.5623172468947591</v>
      </c>
      <c r="H11" s="52">
        <f>F11-E11</f>
        <v>-0.0043913263433984495</v>
      </c>
      <c r="I11" s="52">
        <f>G11-F11</f>
        <v>-0.009971909731746886</v>
      </c>
      <c r="J11" s="3"/>
      <c r="L11" s="79" t="s">
        <v>751</v>
      </c>
      <c r="S11" s="12"/>
      <c r="T11" s="12"/>
      <c r="U11" s="12"/>
      <c r="V11" s="12"/>
      <c r="W11" s="12"/>
      <c r="X11" s="12"/>
    </row>
    <row r="12" spans="2:24" s="13" customFormat="1" ht="25.5">
      <c r="B12" s="2"/>
      <c r="C12" s="53" t="s">
        <v>392</v>
      </c>
      <c r="D12" s="25" t="s">
        <v>332</v>
      </c>
      <c r="E12" s="52">
        <f>'Т13'!E12/'Т13'!$E$8</f>
        <v>0.23157325644260227</v>
      </c>
      <c r="F12" s="52">
        <f>'Т13'!F12/'Т13'!$F$8</f>
        <v>0.22590361445783133</v>
      </c>
      <c r="G12" s="52">
        <f>'Т13'!G12/'Т13'!$G$8</f>
        <v>0.2274260865218804</v>
      </c>
      <c r="H12" s="52">
        <f aca="true" t="shared" si="0" ref="H12:H22">F12-E12</f>
        <v>-0.0056696419847709345</v>
      </c>
      <c r="I12" s="52">
        <f aca="true" t="shared" si="1" ref="I12:I22">G12-F12</f>
        <v>0.0015224720640490685</v>
      </c>
      <c r="J12" s="3"/>
      <c r="L12" s="79" t="s">
        <v>752</v>
      </c>
      <c r="S12" s="12"/>
      <c r="T12" s="12"/>
      <c r="U12" s="12"/>
      <c r="V12" s="12"/>
      <c r="W12" s="12"/>
      <c r="X12" s="12"/>
    </row>
    <row r="13" spans="2:24" s="13" customFormat="1" ht="25.5">
      <c r="B13" s="2"/>
      <c r="C13" s="53" t="s">
        <v>563</v>
      </c>
      <c r="D13" s="25" t="s">
        <v>541</v>
      </c>
      <c r="E13" s="52">
        <f>'Т13'!E13/'Т13'!$E$8</f>
        <v>0.09731483150117139</v>
      </c>
      <c r="F13" s="52">
        <f>'Т13'!F13/'Т13'!$F$8</f>
        <v>0.12048192771084337</v>
      </c>
      <c r="G13" s="52">
        <f>'Т13'!G13/'Т13'!$G$8</f>
        <v>0.13558093619573638</v>
      </c>
      <c r="H13" s="52">
        <f t="shared" si="0"/>
        <v>0.023167096209671986</v>
      </c>
      <c r="I13" s="52">
        <f t="shared" si="1"/>
        <v>0.015099008484893012</v>
      </c>
      <c r="J13" s="3"/>
      <c r="L13" s="79" t="s">
        <v>753</v>
      </c>
      <c r="S13" s="12"/>
      <c r="T13" s="12"/>
      <c r="U13" s="12"/>
      <c r="V13" s="12"/>
      <c r="W13" s="12"/>
      <c r="X13" s="12"/>
    </row>
    <row r="14" spans="2:24" s="13" customFormat="1" ht="25.5">
      <c r="B14" s="2"/>
      <c r="C14" s="53" t="s">
        <v>564</v>
      </c>
      <c r="D14" s="25" t="s">
        <v>542</v>
      </c>
      <c r="E14" s="52">
        <f>'Т13'!E14/'Т13'!$E$8</f>
        <v>0</v>
      </c>
      <c r="F14" s="52">
        <f>'Т13'!F14/'Т13'!$F$8</f>
        <v>0</v>
      </c>
      <c r="G14" s="52">
        <f>'Т13'!G14/'Т13'!$G$8</f>
        <v>0</v>
      </c>
      <c r="H14" s="52">
        <f t="shared" si="0"/>
        <v>0</v>
      </c>
      <c r="I14" s="52">
        <f t="shared" si="1"/>
        <v>0</v>
      </c>
      <c r="J14" s="3"/>
      <c r="L14" s="79" t="s">
        <v>754</v>
      </c>
      <c r="S14" s="12"/>
      <c r="T14" s="12"/>
      <c r="U14" s="12"/>
      <c r="V14" s="12"/>
      <c r="W14" s="12"/>
      <c r="X14" s="12"/>
    </row>
    <row r="15" spans="2:24" s="13" customFormat="1" ht="25.5">
      <c r="B15" s="2"/>
      <c r="C15" s="53" t="s">
        <v>565</v>
      </c>
      <c r="D15" s="25" t="s">
        <v>335</v>
      </c>
      <c r="E15" s="52">
        <f>'Т13'!E15/'Т13'!$E$8</f>
        <v>0</v>
      </c>
      <c r="F15" s="52">
        <f>'Т13'!F15/'Т13'!$F$8</f>
        <v>0</v>
      </c>
      <c r="G15" s="52">
        <f>'Т13'!G15/'Т13'!$G$8</f>
        <v>0</v>
      </c>
      <c r="H15" s="52">
        <f t="shared" si="0"/>
        <v>0</v>
      </c>
      <c r="I15" s="52">
        <f t="shared" si="1"/>
        <v>0</v>
      </c>
      <c r="J15" s="3"/>
      <c r="L15" s="79" t="s">
        <v>755</v>
      </c>
      <c r="S15" s="12"/>
      <c r="T15" s="12"/>
      <c r="U15" s="12"/>
      <c r="V15" s="12"/>
      <c r="W15" s="12"/>
      <c r="X15" s="12"/>
    </row>
    <row r="16" spans="2:24" s="13" customFormat="1" ht="25.5">
      <c r="B16" s="2"/>
      <c r="C16" s="53" t="s">
        <v>566</v>
      </c>
      <c r="D16" s="25" t="s">
        <v>543</v>
      </c>
      <c r="E16" s="52">
        <f>'Т13'!E16/'Т13'!$E$8</f>
        <v>0</v>
      </c>
      <c r="F16" s="52">
        <f>'Т13'!F16/'Т13'!$F$8</f>
        <v>0</v>
      </c>
      <c r="G16" s="52">
        <f>'Т13'!G16/'Т13'!$G$8</f>
        <v>0</v>
      </c>
      <c r="H16" s="52">
        <f t="shared" si="0"/>
        <v>0</v>
      </c>
      <c r="I16" s="52">
        <f t="shared" si="1"/>
        <v>0</v>
      </c>
      <c r="J16" s="3"/>
      <c r="L16" s="79" t="s">
        <v>756</v>
      </c>
      <c r="S16" s="12"/>
      <c r="T16" s="12"/>
      <c r="U16" s="12"/>
      <c r="V16" s="12"/>
      <c r="W16" s="12"/>
      <c r="X16" s="12"/>
    </row>
    <row r="17" spans="2:24" s="13" customFormat="1" ht="25.5">
      <c r="B17" s="2"/>
      <c r="C17" s="53" t="s">
        <v>567</v>
      </c>
      <c r="D17" s="25" t="s">
        <v>544</v>
      </c>
      <c r="E17" s="52">
        <f>'Т13'!E17/'Т13'!$E$8</f>
        <v>0</v>
      </c>
      <c r="F17" s="52">
        <f>'Т13'!F17/'Т13'!$F$8</f>
        <v>0</v>
      </c>
      <c r="G17" s="52">
        <f>'Т13'!G17/'Т13'!$G$8</f>
        <v>0</v>
      </c>
      <c r="H17" s="52">
        <f t="shared" si="0"/>
        <v>0</v>
      </c>
      <c r="I17" s="52">
        <f t="shared" si="1"/>
        <v>0</v>
      </c>
      <c r="J17" s="3"/>
      <c r="L17" s="79" t="s">
        <v>757</v>
      </c>
      <c r="S17" s="12"/>
      <c r="T17" s="12"/>
      <c r="U17" s="12"/>
      <c r="V17" s="12"/>
      <c r="W17" s="12"/>
      <c r="X17" s="12"/>
    </row>
    <row r="18" spans="2:24" s="13" customFormat="1" ht="12.75">
      <c r="B18" s="2"/>
      <c r="C18" s="53" t="s">
        <v>568</v>
      </c>
      <c r="D18" s="25" t="s">
        <v>545</v>
      </c>
      <c r="E18" s="52">
        <f>'Т13'!E18/'Т13'!$E$8</f>
        <v>0</v>
      </c>
      <c r="F18" s="52">
        <f>'Т13'!F18/'Т13'!$F$8</f>
        <v>0</v>
      </c>
      <c r="G18" s="52">
        <f>'Т13'!G18/'Т13'!$G$8</f>
        <v>0</v>
      </c>
      <c r="H18" s="52">
        <f t="shared" si="0"/>
        <v>0</v>
      </c>
      <c r="I18" s="52">
        <f t="shared" si="1"/>
        <v>0</v>
      </c>
      <c r="J18" s="3"/>
      <c r="L18" s="79" t="s">
        <v>758</v>
      </c>
      <c r="S18" s="12"/>
      <c r="T18" s="12"/>
      <c r="U18" s="12"/>
      <c r="V18" s="12"/>
      <c r="W18" s="12"/>
      <c r="X18" s="12"/>
    </row>
    <row r="19" spans="2:24" s="13" customFormat="1" ht="25.5">
      <c r="B19" s="2"/>
      <c r="C19" s="53" t="s">
        <v>569</v>
      </c>
      <c r="D19" s="25" t="s">
        <v>546</v>
      </c>
      <c r="E19" s="52">
        <f>'Т13'!E19/'Т13'!$E$8</f>
        <v>0</v>
      </c>
      <c r="F19" s="52">
        <f>'Т13'!F19/'Т13'!$F$8</f>
        <v>0</v>
      </c>
      <c r="G19" s="52">
        <f>'Т13'!G19/'Т13'!$G$8</f>
        <v>0</v>
      </c>
      <c r="H19" s="52">
        <f t="shared" si="0"/>
        <v>0</v>
      </c>
      <c r="I19" s="52">
        <f t="shared" si="1"/>
        <v>0</v>
      </c>
      <c r="J19" s="3"/>
      <c r="L19" s="79" t="s">
        <v>759</v>
      </c>
      <c r="S19" s="12"/>
      <c r="T19" s="12"/>
      <c r="U19" s="12"/>
      <c r="V19" s="12"/>
      <c r="W19" s="12"/>
      <c r="X19" s="12"/>
    </row>
    <row r="20" spans="2:24" s="13" customFormat="1" ht="12.75">
      <c r="B20" s="2"/>
      <c r="C20" s="53" t="s">
        <v>570</v>
      </c>
      <c r="D20" s="25" t="s">
        <v>547</v>
      </c>
      <c r="E20" s="52">
        <f>'Т13'!E20/'Т13'!$E$8</f>
        <v>0.0003604253018561903</v>
      </c>
      <c r="F20" s="52">
        <f>'Т13'!F20/'Т13'!$F$8</f>
        <v>0.002259036144578313</v>
      </c>
      <c r="G20" s="52">
        <f>'Т13'!G20/'Т13'!$G$8</f>
        <v>0.004748456751555745</v>
      </c>
      <c r="H20" s="52">
        <f t="shared" si="0"/>
        <v>0.0018986108427221228</v>
      </c>
      <c r="I20" s="52">
        <f t="shared" si="1"/>
        <v>0.0024894206069774314</v>
      </c>
      <c r="J20" s="3"/>
      <c r="L20" s="79" t="s">
        <v>760</v>
      </c>
      <c r="S20" s="12"/>
      <c r="T20" s="12"/>
      <c r="U20" s="12"/>
      <c r="V20" s="12"/>
      <c r="W20" s="12"/>
      <c r="X20" s="12"/>
    </row>
    <row r="21" spans="2:24" s="13" customFormat="1" ht="25.5">
      <c r="B21" s="2"/>
      <c r="C21" s="53" t="s">
        <v>571</v>
      </c>
      <c r="D21" s="25" t="s">
        <v>548</v>
      </c>
      <c r="E21" s="52">
        <f>'Т13'!E21/'Т13'!$E$8</f>
        <v>0</v>
      </c>
      <c r="F21" s="52">
        <f>'Т13'!F21/'Т13'!$F$8</f>
        <v>0</v>
      </c>
      <c r="G21" s="52">
        <f>'Т13'!G21/'Т13'!$G$8</f>
        <v>0</v>
      </c>
      <c r="H21" s="52">
        <f t="shared" si="0"/>
        <v>0</v>
      </c>
      <c r="I21" s="52">
        <f t="shared" si="1"/>
        <v>0</v>
      </c>
      <c r="J21" s="3"/>
      <c r="L21" s="79" t="s">
        <v>761</v>
      </c>
      <c r="S21" s="12"/>
      <c r="T21" s="12"/>
      <c r="U21" s="12"/>
      <c r="V21" s="12"/>
      <c r="W21" s="12"/>
      <c r="X21" s="12"/>
    </row>
    <row r="22" spans="2:24" s="13" customFormat="1" ht="12.75">
      <c r="B22" s="2"/>
      <c r="C22" s="53" t="s">
        <v>572</v>
      </c>
      <c r="D22" s="25" t="s">
        <v>342</v>
      </c>
      <c r="E22" s="52">
        <f>'Т13'!E22/'Т13'!$E$8</f>
        <v>0.08776356100198233</v>
      </c>
      <c r="F22" s="52">
        <f>'Т13'!F22/'Т13'!$F$8</f>
        <v>0.07228915662650602</v>
      </c>
      <c r="G22" s="52">
        <f>'Т13'!G22/'Т13'!$G$8</f>
        <v>0.06336690575562942</v>
      </c>
      <c r="H22" s="52">
        <f t="shared" si="0"/>
        <v>-0.015474404375476314</v>
      </c>
      <c r="I22" s="52">
        <f t="shared" si="1"/>
        <v>-0.0089222508708766</v>
      </c>
      <c r="J22" s="3"/>
      <c r="L22" s="79" t="s">
        <v>762</v>
      </c>
      <c r="S22" s="12"/>
      <c r="T22" s="12"/>
      <c r="U22" s="12"/>
      <c r="V22" s="12"/>
      <c r="W22" s="12"/>
      <c r="X22" s="12"/>
    </row>
    <row r="23" spans="2:24" s="13" customFormat="1" ht="38.25">
      <c r="B23" s="2"/>
      <c r="C23" s="53" t="s">
        <v>461</v>
      </c>
      <c r="D23" s="24" t="s">
        <v>573</v>
      </c>
      <c r="E23" s="52">
        <f>SUM(E24:E38)</f>
        <v>1</v>
      </c>
      <c r="F23" s="52">
        <f>SUM(F24:F38)</f>
        <v>0.9999999999999999</v>
      </c>
      <c r="G23" s="52">
        <f>SUM(G24:G38)</f>
        <v>1</v>
      </c>
      <c r="H23" s="52">
        <f>SUM(H24:H38)</f>
        <v>0</v>
      </c>
      <c r="I23" s="52">
        <f>SUM(I24:I38)</f>
        <v>1.0408340855860843E-17</v>
      </c>
      <c r="J23" s="3"/>
      <c r="L23" s="79" t="s">
        <v>763</v>
      </c>
      <c r="S23" s="12"/>
      <c r="T23" s="12"/>
      <c r="U23" s="12"/>
      <c r="V23" s="12"/>
      <c r="W23" s="12"/>
      <c r="X23" s="12"/>
    </row>
    <row r="24" spans="2:24" s="13" customFormat="1" ht="25.5">
      <c r="B24" s="2"/>
      <c r="C24" s="53" t="s">
        <v>574</v>
      </c>
      <c r="D24" s="25" t="s">
        <v>549</v>
      </c>
      <c r="E24" s="52">
        <f>'Т13'!E24/'Т13'!$E$23</f>
        <v>0.2636015881361156</v>
      </c>
      <c r="F24" s="52">
        <f>'Т13'!F24/'Т13'!$F$23</f>
        <v>0.33873764258555134</v>
      </c>
      <c r="G24" s="52">
        <f>'Т13'!G24/'Т13'!$G$23</f>
        <v>0.33682023889012536</v>
      </c>
      <c r="H24" s="52">
        <f>F24-E24</f>
        <v>0.07513605444943572</v>
      </c>
      <c r="I24" s="52">
        <f>G24-F24</f>
        <v>-0.0019174036954259788</v>
      </c>
      <c r="J24" s="3"/>
      <c r="L24" s="79" t="s">
        <v>764</v>
      </c>
      <c r="S24" s="12"/>
      <c r="T24" s="12"/>
      <c r="U24" s="12"/>
      <c r="V24" s="12"/>
      <c r="W24" s="12"/>
      <c r="X24" s="12"/>
    </row>
    <row r="25" spans="2:24" s="13" customFormat="1" ht="25.5">
      <c r="B25" s="2"/>
      <c r="C25" s="53" t="s">
        <v>575</v>
      </c>
      <c r="D25" s="25" t="s">
        <v>345</v>
      </c>
      <c r="E25" s="52">
        <f>'Т13'!E25/'Т13'!$E$23</f>
        <v>0</v>
      </c>
      <c r="F25" s="52">
        <f>'Т13'!F25/'Т13'!$F$23</f>
        <v>0</v>
      </c>
      <c r="G25" s="52">
        <f>'Т13'!G25/'Т13'!$G$23</f>
        <v>0</v>
      </c>
      <c r="H25" s="52">
        <f aca="true" t="shared" si="2" ref="H25:H38">F25-E25</f>
        <v>0</v>
      </c>
      <c r="I25" s="52">
        <f aca="true" t="shared" si="3" ref="I25:I38">G25-F25</f>
        <v>0</v>
      </c>
      <c r="J25" s="3"/>
      <c r="L25" s="79" t="s">
        <v>765</v>
      </c>
      <c r="S25" s="12"/>
      <c r="T25" s="12"/>
      <c r="U25" s="12"/>
      <c r="V25" s="12"/>
      <c r="W25" s="12"/>
      <c r="X25" s="12"/>
    </row>
    <row r="26" spans="2:24" s="13" customFormat="1" ht="12.75">
      <c r="B26" s="2"/>
      <c r="C26" s="53" t="s">
        <v>576</v>
      </c>
      <c r="D26" s="25" t="s">
        <v>550</v>
      </c>
      <c r="E26" s="52">
        <f>'Т13'!E26/'Т13'!$E$23</f>
        <v>0</v>
      </c>
      <c r="F26" s="52">
        <f>'Т13'!F26/'Т13'!$F$23</f>
        <v>0</v>
      </c>
      <c r="G26" s="52">
        <f>'Т13'!G26/'Т13'!$G$23</f>
        <v>0</v>
      </c>
      <c r="H26" s="52">
        <f t="shared" si="2"/>
        <v>0</v>
      </c>
      <c r="I26" s="52">
        <f t="shared" si="3"/>
        <v>0</v>
      </c>
      <c r="J26" s="3"/>
      <c r="S26" s="12"/>
      <c r="T26" s="12"/>
      <c r="U26" s="12"/>
      <c r="V26" s="12"/>
      <c r="W26" s="12"/>
      <c r="X26" s="12"/>
    </row>
    <row r="27" spans="2:24" s="13" customFormat="1" ht="25.5">
      <c r="B27" s="2"/>
      <c r="C27" s="53" t="s">
        <v>577</v>
      </c>
      <c r="D27" s="25" t="s">
        <v>347</v>
      </c>
      <c r="E27" s="52">
        <f>'Т13'!E27/'Т13'!$E$23</f>
        <v>0</v>
      </c>
      <c r="F27" s="52">
        <f>'Т13'!F27/'Т13'!$F$23</f>
        <v>0</v>
      </c>
      <c r="G27" s="52">
        <f>'Т13'!G27/'Т13'!$G$23</f>
        <v>0</v>
      </c>
      <c r="H27" s="52">
        <f t="shared" si="2"/>
        <v>0</v>
      </c>
      <c r="I27" s="52">
        <f t="shared" si="3"/>
        <v>0</v>
      </c>
      <c r="J27" s="3"/>
      <c r="S27" s="12"/>
      <c r="T27" s="12"/>
      <c r="U27" s="12"/>
      <c r="V27" s="12"/>
      <c r="W27" s="12"/>
      <c r="X27" s="12"/>
    </row>
    <row r="28" spans="2:24" s="13" customFormat="1" ht="25.5">
      <c r="B28" s="2"/>
      <c r="C28" s="53" t="s">
        <v>578</v>
      </c>
      <c r="D28" s="25" t="s">
        <v>551</v>
      </c>
      <c r="E28" s="52">
        <f>'Т13'!E28/'Т13'!$E$23</f>
        <v>0</v>
      </c>
      <c r="F28" s="52">
        <f>'Т13'!F28/'Т13'!$F$23</f>
        <v>0</v>
      </c>
      <c r="G28" s="52">
        <f>'Т13'!G28/'Т13'!$G$23</f>
        <v>0</v>
      </c>
      <c r="H28" s="52">
        <f t="shared" si="2"/>
        <v>0</v>
      </c>
      <c r="I28" s="52">
        <f t="shared" si="3"/>
        <v>0</v>
      </c>
      <c r="J28" s="3"/>
      <c r="S28" s="12"/>
      <c r="T28" s="12"/>
      <c r="U28" s="12"/>
      <c r="V28" s="12"/>
      <c r="W28" s="12"/>
      <c r="X28" s="12"/>
    </row>
    <row r="29" spans="2:24" s="13" customFormat="1" ht="38.25">
      <c r="B29" s="2"/>
      <c r="C29" s="53" t="s">
        <v>579</v>
      </c>
      <c r="D29" s="25" t="s">
        <v>552</v>
      </c>
      <c r="E29" s="52">
        <f>'Т13'!E29/'Т13'!$E$23</f>
        <v>0</v>
      </c>
      <c r="F29" s="52">
        <f>'Т13'!F29/'Т13'!$F$23</f>
        <v>0</v>
      </c>
      <c r="G29" s="52">
        <f>'Т13'!G29/'Т13'!$G$23</f>
        <v>0</v>
      </c>
      <c r="H29" s="52">
        <f t="shared" si="2"/>
        <v>0</v>
      </c>
      <c r="I29" s="52">
        <f t="shared" si="3"/>
        <v>0</v>
      </c>
      <c r="J29" s="3"/>
      <c r="S29" s="12"/>
      <c r="T29" s="12"/>
      <c r="U29" s="12"/>
      <c r="V29" s="12"/>
      <c r="W29" s="12"/>
      <c r="X29" s="12"/>
    </row>
    <row r="30" spans="2:24" s="13" customFormat="1" ht="38.25">
      <c r="B30" s="2"/>
      <c r="C30" s="53" t="s">
        <v>580</v>
      </c>
      <c r="D30" s="25" t="s">
        <v>553</v>
      </c>
      <c r="E30" s="52">
        <f>'Т13'!E30/'Т13'!$E$23</f>
        <v>0</v>
      </c>
      <c r="F30" s="52">
        <f>'Т13'!F30/'Т13'!$F$23</f>
        <v>0</v>
      </c>
      <c r="G30" s="52">
        <f>'Т13'!G30/'Т13'!$G$23</f>
        <v>0</v>
      </c>
      <c r="H30" s="52">
        <f t="shared" si="2"/>
        <v>0</v>
      </c>
      <c r="I30" s="52">
        <f t="shared" si="3"/>
        <v>0</v>
      </c>
      <c r="J30" s="3"/>
      <c r="S30" s="12"/>
      <c r="T30" s="12"/>
      <c r="U30" s="12"/>
      <c r="V30" s="12"/>
      <c r="W30" s="12"/>
      <c r="X30" s="12"/>
    </row>
    <row r="31" spans="2:24" s="13" customFormat="1" ht="25.5">
      <c r="B31" s="2"/>
      <c r="C31" s="53" t="s">
        <v>581</v>
      </c>
      <c r="D31" s="25" t="s">
        <v>554</v>
      </c>
      <c r="E31" s="52">
        <f>'Т13'!E31/'Т13'!$E$23</f>
        <v>0.03807175619572509</v>
      </c>
      <c r="F31" s="52">
        <f>'Т13'!F31/'Т13'!$F$23</f>
        <v>0.030418250950570342</v>
      </c>
      <c r="G31" s="52">
        <f>'Т13'!G31/'Т13'!$G$23</f>
        <v>0.01098004302989836</v>
      </c>
      <c r="H31" s="52">
        <f t="shared" si="2"/>
        <v>-0.007653505245154745</v>
      </c>
      <c r="I31" s="52">
        <f t="shared" si="3"/>
        <v>-0.019438207920671982</v>
      </c>
      <c r="J31" s="3"/>
      <c r="S31" s="12"/>
      <c r="T31" s="12"/>
      <c r="U31" s="12"/>
      <c r="V31" s="12"/>
      <c r="W31" s="12"/>
      <c r="X31" s="12"/>
    </row>
    <row r="32" spans="2:24" s="13" customFormat="1" ht="12.75">
      <c r="B32" s="2"/>
      <c r="C32" s="53" t="s">
        <v>582</v>
      </c>
      <c r="D32" s="25" t="s">
        <v>555</v>
      </c>
      <c r="E32" s="52">
        <f>'Т13'!E32/'Т13'!$E$23</f>
        <v>0.0002538117079715006</v>
      </c>
      <c r="F32" s="52">
        <f>'Т13'!F32/'Т13'!$F$23</f>
        <v>0.0022813688212927757</v>
      </c>
      <c r="G32" s="52">
        <f>'Т13'!G32/'Т13'!$G$23</f>
        <v>0.0040062319163142665</v>
      </c>
      <c r="H32" s="52">
        <f t="shared" si="2"/>
        <v>0.0020275571133212753</v>
      </c>
      <c r="I32" s="52">
        <f t="shared" si="3"/>
        <v>0.0017248630950214908</v>
      </c>
      <c r="J32" s="3"/>
      <c r="S32" s="12"/>
      <c r="T32" s="12"/>
      <c r="U32" s="12"/>
      <c r="V32" s="12"/>
      <c r="W32" s="12"/>
      <c r="X32" s="12"/>
    </row>
    <row r="33" spans="2:24" s="13" customFormat="1" ht="12.75">
      <c r="B33" s="2"/>
      <c r="C33" s="53" t="s">
        <v>583</v>
      </c>
      <c r="D33" s="25" t="s">
        <v>353</v>
      </c>
      <c r="E33" s="52">
        <f>'Т13'!E33/'Т13'!$E$23</f>
        <v>0</v>
      </c>
      <c r="F33" s="52">
        <f>'Т13'!F33/'Т13'!$F$23</f>
        <v>0.0004258555133079848</v>
      </c>
      <c r="G33" s="52">
        <f>'Т13'!G33/'Т13'!$G$23</f>
        <v>0.0012612211588396765</v>
      </c>
      <c r="H33" s="52">
        <f t="shared" si="2"/>
        <v>0.0004258555133079848</v>
      </c>
      <c r="I33" s="52">
        <f t="shared" si="3"/>
        <v>0.0008353656455316917</v>
      </c>
      <c r="J33" s="3"/>
      <c r="S33" s="12"/>
      <c r="T33" s="12"/>
      <c r="U33" s="12"/>
      <c r="V33" s="12"/>
      <c r="W33" s="12"/>
      <c r="X33" s="12"/>
    </row>
    <row r="34" spans="2:24" s="13" customFormat="1" ht="12.75">
      <c r="B34" s="2"/>
      <c r="C34" s="53" t="s">
        <v>584</v>
      </c>
      <c r="D34" s="25" t="s">
        <v>556</v>
      </c>
      <c r="E34" s="52">
        <f>'Т13'!E34/'Т13'!$E$23</f>
        <v>0</v>
      </c>
      <c r="F34" s="52">
        <f>'Т13'!F34/'Т13'!$F$23</f>
        <v>0</v>
      </c>
      <c r="G34" s="52">
        <f>'Т13'!G34/'Т13'!$G$23</f>
        <v>0</v>
      </c>
      <c r="H34" s="52">
        <f t="shared" si="2"/>
        <v>0</v>
      </c>
      <c r="I34" s="52">
        <f t="shared" si="3"/>
        <v>0</v>
      </c>
      <c r="J34" s="3"/>
      <c r="S34" s="12"/>
      <c r="T34" s="12"/>
      <c r="U34" s="12"/>
      <c r="V34" s="12"/>
      <c r="W34" s="12"/>
      <c r="X34" s="12"/>
    </row>
    <row r="35" spans="2:24" s="13" customFormat="1" ht="12.75">
      <c r="B35" s="2"/>
      <c r="C35" s="53" t="s">
        <v>585</v>
      </c>
      <c r="D35" s="25" t="s">
        <v>557</v>
      </c>
      <c r="E35" s="52">
        <f>'Т13'!E35/'Т13'!$E$23</f>
        <v>0.054388223136750125</v>
      </c>
      <c r="F35" s="52">
        <f>'Т13'!F35/'Т13'!$F$23</f>
        <v>0.05779467680608365</v>
      </c>
      <c r="G35" s="52">
        <f>'Т13'!G35/'Т13'!$G$23</f>
        <v>0.07122190073447585</v>
      </c>
      <c r="H35" s="52">
        <f t="shared" si="2"/>
        <v>0.003406453669333523</v>
      </c>
      <c r="I35" s="52">
        <f t="shared" si="3"/>
        <v>0.013427223928392198</v>
      </c>
      <c r="J35" s="3"/>
      <c r="S35" s="12"/>
      <c r="T35" s="12"/>
      <c r="U35" s="12"/>
      <c r="V35" s="12"/>
      <c r="W35" s="12"/>
      <c r="X35" s="12"/>
    </row>
    <row r="36" spans="2:24" s="13" customFormat="1" ht="12.75">
      <c r="B36" s="2"/>
      <c r="C36" s="53" t="s">
        <v>586</v>
      </c>
      <c r="D36" s="25" t="s">
        <v>356</v>
      </c>
      <c r="E36" s="52">
        <f>'Т13'!E36/'Т13'!$E$23</f>
        <v>0</v>
      </c>
      <c r="F36" s="52">
        <f>'Т13'!F36/'Т13'!$F$23</f>
        <v>0</v>
      </c>
      <c r="G36" s="52">
        <f>'Т13'!G36/'Т13'!$G$23</f>
        <v>0</v>
      </c>
      <c r="H36" s="52">
        <f t="shared" si="2"/>
        <v>0</v>
      </c>
      <c r="I36" s="52">
        <f t="shared" si="3"/>
        <v>0</v>
      </c>
      <c r="J36" s="3"/>
      <c r="S36" s="12"/>
      <c r="T36" s="12"/>
      <c r="U36" s="12"/>
      <c r="V36" s="12"/>
      <c r="W36" s="12"/>
      <c r="X36" s="12"/>
    </row>
    <row r="37" spans="2:24" s="13" customFormat="1" ht="12.75">
      <c r="B37" s="2"/>
      <c r="C37" s="53" t="s">
        <v>587</v>
      </c>
      <c r="D37" s="25" t="s">
        <v>558</v>
      </c>
      <c r="E37" s="52">
        <f>'Т13'!E37/'Т13'!$E$23</f>
        <v>0.14693884950778657</v>
      </c>
      <c r="F37" s="52">
        <f>'Т13'!F37/'Т13'!$F$23</f>
        <v>0.1444866920152091</v>
      </c>
      <c r="G37" s="52">
        <f>'Т13'!G37/'Т13'!$G$23</f>
        <v>0.154314118258031</v>
      </c>
      <c r="H37" s="52">
        <f t="shared" si="2"/>
        <v>-0.0024521574925774614</v>
      </c>
      <c r="I37" s="52">
        <f t="shared" si="3"/>
        <v>0.009827426242821902</v>
      </c>
      <c r="J37" s="3"/>
      <c r="S37" s="12"/>
      <c r="T37" s="12"/>
      <c r="U37" s="12"/>
      <c r="V37" s="12"/>
      <c r="W37" s="12"/>
      <c r="X37" s="12"/>
    </row>
    <row r="38" spans="2:24" s="13" customFormat="1" ht="12.75">
      <c r="B38" s="2"/>
      <c r="C38" s="53" t="s">
        <v>588</v>
      </c>
      <c r="D38" s="25" t="s">
        <v>559</v>
      </c>
      <c r="E38" s="52">
        <f>'Т13'!E38/'Т13'!$E$23</f>
        <v>0.4967457713156511</v>
      </c>
      <c r="F38" s="52">
        <f>'Т13'!F38/'Т13'!$F$23</f>
        <v>0.42585551330798477</v>
      </c>
      <c r="G38" s="52">
        <f>'Т13'!G38/'Т13'!$G$23</f>
        <v>0.42139624601231546</v>
      </c>
      <c r="H38" s="52">
        <f t="shared" si="2"/>
        <v>-0.07089025800766635</v>
      </c>
      <c r="I38" s="52">
        <f t="shared" si="3"/>
        <v>-0.004459267295669311</v>
      </c>
      <c r="J38" s="3"/>
      <c r="S38" s="12"/>
      <c r="T38" s="12"/>
      <c r="U38" s="12"/>
      <c r="V38" s="12"/>
      <c r="W38" s="12"/>
      <c r="X38" s="12"/>
    </row>
    <row r="39" spans="2:12" ht="12" customHeight="1" thickBot="1">
      <c r="B39" s="4"/>
      <c r="C39" s="22"/>
      <c r="D39" s="22"/>
      <c r="E39" s="22"/>
      <c r="F39" s="22"/>
      <c r="G39" s="22"/>
      <c r="H39" s="22"/>
      <c r="I39" s="22"/>
      <c r="J39" s="23"/>
      <c r="L39" s="13"/>
    </row>
    <row r="40" ht="12" customHeight="1">
      <c r="L40" s="13"/>
    </row>
    <row r="41" ht="12" customHeight="1">
      <c r="L41" s="13"/>
    </row>
    <row r="42" ht="12" customHeight="1">
      <c r="L42" s="13"/>
    </row>
    <row r="43" ht="12" customHeight="1">
      <c r="L43" s="13"/>
    </row>
    <row r="44" ht="12" customHeight="1">
      <c r="L44" s="13"/>
    </row>
    <row r="45" ht="12" customHeight="1">
      <c r="L45" s="13"/>
    </row>
    <row r="46" ht="12" customHeight="1">
      <c r="L46" s="13"/>
    </row>
    <row r="47" ht="12" customHeight="1">
      <c r="L47" s="13"/>
    </row>
    <row r="48" ht="12" customHeight="1">
      <c r="L48" s="13"/>
    </row>
    <row r="49" ht="12" customHeight="1">
      <c r="L49" s="13"/>
    </row>
    <row r="50" ht="12" customHeight="1">
      <c r="L50" s="13"/>
    </row>
    <row r="51" ht="12" customHeight="1">
      <c r="L51" s="13"/>
    </row>
    <row r="52" ht="12" customHeight="1">
      <c r="L52" s="13"/>
    </row>
    <row r="53" ht="12" customHeight="1">
      <c r="L53" s="13"/>
    </row>
    <row r="54" ht="12" customHeight="1">
      <c r="L54" s="13"/>
    </row>
    <row r="55" ht="12" customHeight="1">
      <c r="L55" s="13"/>
    </row>
    <row r="56" ht="12" customHeight="1">
      <c r="L56" s="13"/>
    </row>
    <row r="57" ht="12" customHeight="1">
      <c r="L57" s="13"/>
    </row>
    <row r="58" ht="12" customHeight="1">
      <c r="L58" s="13"/>
    </row>
    <row r="59" ht="12" customHeight="1">
      <c r="L59" s="13"/>
    </row>
    <row r="60" ht="12" customHeight="1">
      <c r="L60" s="13"/>
    </row>
    <row r="61" ht="12" customHeight="1">
      <c r="L61" s="13"/>
    </row>
    <row r="62" ht="12" customHeight="1">
      <c r="L62" s="13"/>
    </row>
    <row r="63" ht="12" customHeight="1">
      <c r="L63" s="13"/>
    </row>
    <row r="64" ht="12" customHeight="1">
      <c r="L64" s="13"/>
    </row>
    <row r="65" ht="12" customHeight="1">
      <c r="L65" s="13"/>
    </row>
    <row r="66" ht="12" customHeight="1">
      <c r="L66" s="13"/>
    </row>
    <row r="67" ht="12" customHeight="1">
      <c r="L67" s="13"/>
    </row>
    <row r="68" ht="12" customHeight="1">
      <c r="L68" s="13"/>
    </row>
    <row r="69" ht="12" customHeight="1">
      <c r="L69" s="13"/>
    </row>
    <row r="70" ht="12" customHeight="1">
      <c r="L70" s="13"/>
    </row>
    <row r="71" ht="12" customHeight="1">
      <c r="L71" s="13"/>
    </row>
    <row r="72" ht="12" customHeight="1">
      <c r="L72" s="13"/>
    </row>
    <row r="73" ht="12" customHeight="1">
      <c r="L73" s="13"/>
    </row>
    <row r="74" ht="12" customHeight="1">
      <c r="L74" s="13"/>
    </row>
    <row r="75" ht="12" customHeight="1">
      <c r="L75" s="13"/>
    </row>
    <row r="76" ht="12" customHeight="1">
      <c r="L76" s="13"/>
    </row>
    <row r="77" ht="12" customHeight="1">
      <c r="L77" s="13"/>
    </row>
    <row r="78" ht="12" customHeight="1">
      <c r="L78" s="13"/>
    </row>
    <row r="79" ht="12" customHeight="1">
      <c r="L79" s="13"/>
    </row>
    <row r="80" ht="12" customHeight="1">
      <c r="L80" s="13"/>
    </row>
    <row r="81" ht="12" customHeight="1">
      <c r="L81" s="13"/>
    </row>
    <row r="82" ht="12" customHeight="1">
      <c r="L82" s="13"/>
    </row>
    <row r="83" ht="12" customHeight="1">
      <c r="L83" s="13"/>
    </row>
    <row r="84" ht="12" customHeight="1">
      <c r="L84" s="13"/>
    </row>
    <row r="85" ht="12" customHeight="1">
      <c r="L85" s="13"/>
    </row>
    <row r="86" ht="12" customHeight="1">
      <c r="L86" s="13"/>
    </row>
    <row r="87" ht="12" customHeight="1">
      <c r="L87" s="13"/>
    </row>
    <row r="88" ht="12" customHeight="1">
      <c r="L88" s="13"/>
    </row>
    <row r="89" ht="12" customHeight="1">
      <c r="L89" s="13"/>
    </row>
    <row r="90" ht="12" customHeight="1">
      <c r="L90" s="13"/>
    </row>
    <row r="91" ht="12" customHeight="1">
      <c r="L91" s="13"/>
    </row>
    <row r="92" ht="12" customHeight="1">
      <c r="L92" s="13"/>
    </row>
    <row r="93" ht="12" customHeight="1">
      <c r="L93" s="13"/>
    </row>
    <row r="94" ht="12" customHeight="1">
      <c r="L94" s="13"/>
    </row>
    <row r="95" ht="12" customHeight="1">
      <c r="L95" s="13"/>
    </row>
    <row r="96" ht="12" customHeight="1">
      <c r="L96" s="13"/>
    </row>
    <row r="97" ht="12" customHeight="1">
      <c r="L97" s="13"/>
    </row>
    <row r="98" ht="12" customHeight="1">
      <c r="L98" s="13"/>
    </row>
    <row r="99" ht="12" customHeight="1">
      <c r="L99" s="13"/>
    </row>
  </sheetData>
  <sheetProtection/>
  <mergeCells count="8">
    <mergeCell ref="E5:I5"/>
    <mergeCell ref="C3:I3"/>
    <mergeCell ref="C5:C7"/>
    <mergeCell ref="D5:D7"/>
    <mergeCell ref="E6:E7"/>
    <mergeCell ref="F6:F7"/>
    <mergeCell ref="G6:G7"/>
    <mergeCell ref="H6:I6"/>
  </mergeCells>
  <hyperlinks>
    <hyperlink ref="L2" location="Ф1!A1" display="Бухгалтерский баланс (Форма №1)"/>
    <hyperlink ref="L3" location="Ф2!A1" display="Отчет о прибылях и убытках (Форма №2) "/>
    <hyperlink ref="L4" location="Ф3!A1" display="Отчет об изменении капитала (Форма № 3)"/>
    <hyperlink ref="L5" location="Ф4!A1" display="Отчет о движении денежных средств (Форма № 4)"/>
    <hyperlink ref="L6" location="Т1!A1" display="т.1 Расчет показателей платежеспособности "/>
    <hyperlink ref="L7" location="Т2!A1" display="Т.2 Анализ платежеспособности организации"/>
    <hyperlink ref="L8" location="Т3!A1" display="т.3 Расчет величины чистых активов"/>
    <hyperlink ref="L9" location="Т4!A1" display="т.4 Анализ формирования величины чистых активов организации"/>
    <hyperlink ref="L10" location="Т5!A1" display="т.5 Анализ показателей финансовой независимости по критерию собственности источников средств"/>
    <hyperlink ref="L11" location="Т6!A1" display="т.6 Анализ состава, структуры и темпов роста дебиторской задолженности"/>
    <hyperlink ref="L12" location="Т7!A1" display="т.7 Анализ состава, структуры и темпов роста кредиторской задолженности"/>
    <hyperlink ref="L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L14" location="Т9!A1" display="т.9 Анализ состояния расчетов"/>
    <hyperlink ref="L15" location="Т10!A1" display="т.10 Определение наличия собственных и заемных оборотных активов по критерию собственности источников"/>
    <hyperlink ref="L16" location="Т11!A1" display="т.11 Анализ факторов изменения наличия собственных оборотных активов"/>
    <hyperlink ref="L17" location="Т12!A1" display="т.12 Степень покрытия внеоборотных активов источниками собственных средств"/>
    <hyperlink ref="L18" location="Т13!A1" display="т.13 Анализ динамики притока и оттока денежных средств"/>
    <hyperlink ref="L19" location="Т14!A1" display="т.14 Анализ структуры притока и оттока денежных средств"/>
    <hyperlink ref="L20" location="Т15!A1" display="т.15 Анализ деловой активности организации"/>
    <hyperlink ref="L21" location="Т16!A1" display="т.16 Анализ состава и структуры  выручки (нетто) от реализации товаров, продукции, работ, услуг"/>
    <hyperlink ref="L22" location="Т17!A1" display="т.17 Анализ динамики выручки (нетто) от реализации товаров, продукции, работ, услуг  на экспорт"/>
    <hyperlink ref="L23" location="Т18!A1" display="т.18 Анализ конкурентоспособности продукции по критерию цены и прибыли"/>
    <hyperlink ref="L24" location="Т19!A1" display="т.19 ПЕРЕЧЕНЬ показателей реестра финансового состояния организации"/>
    <hyperlink ref="L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P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8.25390625" style="1" customWidth="1"/>
    <col min="2" max="2" width="3.25390625" style="1" customWidth="1"/>
    <col min="3" max="3" width="7.25390625" style="14" bestFit="1" customWidth="1"/>
    <col min="4" max="4" width="55.625" style="14" customWidth="1"/>
    <col min="5" max="7" width="15.125" style="15" customWidth="1"/>
    <col min="8" max="8" width="15.00390625" style="15" customWidth="1"/>
    <col min="9" max="9" width="13.75390625" style="15" customWidth="1"/>
    <col min="10" max="10" width="14.125" style="15" customWidth="1"/>
    <col min="11" max="11" width="3.00390625" style="1" customWidth="1"/>
    <col min="12" max="12" width="2.75390625" style="1" customWidth="1"/>
    <col min="13" max="13" width="67.1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3</v>
      </c>
      <c r="C1" s="5"/>
      <c r="D1" s="5"/>
      <c r="E1" s="5"/>
      <c r="F1" s="61"/>
      <c r="G1" s="5"/>
      <c r="H1" s="61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M2" s="77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19"/>
      <c r="C3" s="80" t="s">
        <v>638</v>
      </c>
      <c r="D3" s="80"/>
      <c r="E3" s="80"/>
      <c r="F3" s="80"/>
      <c r="G3" s="80"/>
      <c r="H3" s="80"/>
      <c r="I3" s="80"/>
      <c r="J3" s="80"/>
      <c r="K3" s="20"/>
      <c r="M3" s="77" t="s">
        <v>117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19"/>
      <c r="C4" s="7"/>
      <c r="D4" s="7"/>
      <c r="E4" s="7"/>
      <c r="F4" s="7"/>
      <c r="G4" s="7"/>
      <c r="H4" s="7"/>
      <c r="I4" s="7"/>
      <c r="J4" s="7"/>
      <c r="K4" s="20"/>
      <c r="M4" s="77" t="s">
        <v>192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24.75" customHeight="1">
      <c r="B5" s="21"/>
      <c r="C5" s="91" t="s">
        <v>363</v>
      </c>
      <c r="D5" s="91" t="s">
        <v>314</v>
      </c>
      <c r="E5" s="125" t="s">
        <v>532</v>
      </c>
      <c r="F5" s="125" t="s">
        <v>533</v>
      </c>
      <c r="G5" s="125" t="s">
        <v>592</v>
      </c>
      <c r="H5" s="120" t="s">
        <v>593</v>
      </c>
      <c r="I5" s="121"/>
      <c r="J5" s="113" t="s">
        <v>596</v>
      </c>
      <c r="K5" s="20"/>
      <c r="M5" s="77" t="s">
        <v>308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26.25" customHeight="1">
      <c r="B6" s="21"/>
      <c r="C6" s="92"/>
      <c r="D6" s="92"/>
      <c r="E6" s="126"/>
      <c r="F6" s="126"/>
      <c r="G6" s="126"/>
      <c r="H6" s="48" t="s">
        <v>595</v>
      </c>
      <c r="I6" s="48" t="s">
        <v>594</v>
      </c>
      <c r="J6" s="114"/>
      <c r="K6" s="20"/>
      <c r="M6" s="78" t="s">
        <v>747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24" s="13" customFormat="1" ht="25.5">
      <c r="A7" s="62"/>
      <c r="B7" s="2"/>
      <c r="C7" s="32">
        <v>1</v>
      </c>
      <c r="D7" s="10" t="s">
        <v>603</v>
      </c>
      <c r="E7" s="45">
        <f>E8+E11</f>
        <v>900000</v>
      </c>
      <c r="F7" s="45">
        <f>F8+F11</f>
        <v>950000</v>
      </c>
      <c r="G7" s="45">
        <f>G8+G11</f>
        <v>1024000</v>
      </c>
      <c r="H7" s="52">
        <f>IF(E7=0,0,G7/E7)</f>
        <v>1.1377777777777778</v>
      </c>
      <c r="I7" s="52">
        <f>IF(F7=0,0,G7/F7)</f>
        <v>1.0778947368421052</v>
      </c>
      <c r="J7" s="52">
        <f>F7/E7</f>
        <v>1.0555555555555556</v>
      </c>
      <c r="K7" s="3"/>
      <c r="M7" s="79" t="s">
        <v>748</v>
      </c>
      <c r="S7" s="12"/>
      <c r="T7" s="12"/>
      <c r="U7" s="12"/>
      <c r="V7" s="12"/>
      <c r="W7" s="12"/>
      <c r="X7" s="12"/>
    </row>
    <row r="8" spans="2:24" s="13" customFormat="1" ht="12.75">
      <c r="B8" s="2"/>
      <c r="C8" s="53" t="s">
        <v>460</v>
      </c>
      <c r="D8" s="24" t="s">
        <v>604</v>
      </c>
      <c r="E8" s="45">
        <f>E9+E10</f>
        <v>260000</v>
      </c>
      <c r="F8" s="45">
        <f>F9+F10</f>
        <v>320000</v>
      </c>
      <c r="G8" s="45">
        <f>G9+G10</f>
        <v>384000</v>
      </c>
      <c r="H8" s="52">
        <f aca="true" t="shared" si="0" ref="H8:H35">IF(E8=0,0,G8/E8)</f>
        <v>1.476923076923077</v>
      </c>
      <c r="I8" s="52">
        <f aca="true" t="shared" si="1" ref="I8:I35">IF(F8=0,0,G8/F8)</f>
        <v>1.2</v>
      </c>
      <c r="J8" s="52">
        <f aca="true" t="shared" si="2" ref="J8:J35">F8/E8</f>
        <v>1.2307692307692308</v>
      </c>
      <c r="K8" s="3"/>
      <c r="M8" s="79" t="s">
        <v>746</v>
      </c>
      <c r="S8" s="12"/>
      <c r="T8" s="12"/>
      <c r="U8" s="12"/>
      <c r="V8" s="12"/>
      <c r="W8" s="12"/>
      <c r="X8" s="12"/>
    </row>
    <row r="9" spans="2:24" s="13" customFormat="1" ht="12.75">
      <c r="B9" s="2"/>
      <c r="C9" s="53" t="s">
        <v>390</v>
      </c>
      <c r="D9" s="25" t="s">
        <v>597</v>
      </c>
      <c r="E9" s="46">
        <v>80000</v>
      </c>
      <c r="F9" s="46">
        <v>120000</v>
      </c>
      <c r="G9" s="46">
        <v>180000</v>
      </c>
      <c r="H9" s="52">
        <f t="shared" si="0"/>
        <v>2.25</v>
      </c>
      <c r="I9" s="52">
        <f t="shared" si="1"/>
        <v>1.5</v>
      </c>
      <c r="J9" s="52">
        <f t="shared" si="2"/>
        <v>1.5</v>
      </c>
      <c r="K9" s="3"/>
      <c r="M9" s="79" t="s">
        <v>749</v>
      </c>
      <c r="S9" s="12"/>
      <c r="T9" s="12"/>
      <c r="U9" s="12"/>
      <c r="V9" s="12"/>
      <c r="W9" s="12"/>
      <c r="X9" s="12"/>
    </row>
    <row r="10" spans="2:24" s="13" customFormat="1" ht="12.75">
      <c r="B10" s="2"/>
      <c r="C10" s="53" t="s">
        <v>392</v>
      </c>
      <c r="D10" s="25" t="s">
        <v>598</v>
      </c>
      <c r="E10" s="46">
        <v>180000</v>
      </c>
      <c r="F10" s="46">
        <v>200000</v>
      </c>
      <c r="G10" s="46">
        <v>204000</v>
      </c>
      <c r="H10" s="52">
        <f t="shared" si="0"/>
        <v>1.1333333333333333</v>
      </c>
      <c r="I10" s="52">
        <f t="shared" si="1"/>
        <v>1.02</v>
      </c>
      <c r="J10" s="52">
        <f t="shared" si="2"/>
        <v>1.1111111111111112</v>
      </c>
      <c r="K10" s="3"/>
      <c r="M10" s="79" t="s">
        <v>750</v>
      </c>
      <c r="S10" s="12"/>
      <c r="T10" s="12"/>
      <c r="U10" s="12"/>
      <c r="V10" s="12"/>
      <c r="W10" s="12"/>
      <c r="X10" s="12"/>
    </row>
    <row r="11" spans="2:24" s="13" customFormat="1" ht="12.75">
      <c r="B11" s="2"/>
      <c r="C11" s="53" t="s">
        <v>461</v>
      </c>
      <c r="D11" s="24" t="s">
        <v>605</v>
      </c>
      <c r="E11" s="46">
        <v>640000</v>
      </c>
      <c r="F11" s="46">
        <v>630000</v>
      </c>
      <c r="G11" s="46">
        <v>640000</v>
      </c>
      <c r="H11" s="52">
        <f t="shared" si="0"/>
        <v>1</v>
      </c>
      <c r="I11" s="52">
        <f t="shared" si="1"/>
        <v>1.0158730158730158</v>
      </c>
      <c r="J11" s="52">
        <f t="shared" si="2"/>
        <v>0.984375</v>
      </c>
      <c r="K11" s="3"/>
      <c r="M11" s="79" t="s">
        <v>751</v>
      </c>
      <c r="S11" s="12"/>
      <c r="T11" s="12"/>
      <c r="U11" s="12"/>
      <c r="V11" s="12"/>
      <c r="W11" s="12"/>
      <c r="X11" s="12"/>
    </row>
    <row r="12" spans="2:24" s="13" customFormat="1" ht="12.75">
      <c r="B12" s="2"/>
      <c r="C12" s="53" t="s">
        <v>462</v>
      </c>
      <c r="D12" s="24" t="s">
        <v>599</v>
      </c>
      <c r="E12" s="46">
        <v>525000</v>
      </c>
      <c r="F12" s="46">
        <v>587000</v>
      </c>
      <c r="G12" s="46">
        <v>684000</v>
      </c>
      <c r="H12" s="52">
        <f t="shared" si="0"/>
        <v>1.302857142857143</v>
      </c>
      <c r="I12" s="52">
        <f t="shared" si="1"/>
        <v>1.1652470187393527</v>
      </c>
      <c r="J12" s="52">
        <f t="shared" si="2"/>
        <v>1.118095238095238</v>
      </c>
      <c r="K12" s="3"/>
      <c r="M12" s="79" t="s">
        <v>752</v>
      </c>
      <c r="S12" s="12"/>
      <c r="T12" s="12"/>
      <c r="U12" s="12"/>
      <c r="V12" s="12"/>
      <c r="W12" s="12"/>
      <c r="X12" s="12"/>
    </row>
    <row r="13" spans="2:24" s="13" customFormat="1" ht="12.75">
      <c r="B13" s="2"/>
      <c r="C13" s="53" t="s">
        <v>463</v>
      </c>
      <c r="D13" s="24" t="s">
        <v>600</v>
      </c>
      <c r="E13" s="46">
        <v>20000</v>
      </c>
      <c r="F13" s="46">
        <v>65000</v>
      </c>
      <c r="G13" s="46">
        <v>52000</v>
      </c>
      <c r="H13" s="52">
        <f t="shared" si="0"/>
        <v>2.6</v>
      </c>
      <c r="I13" s="52">
        <f t="shared" si="1"/>
        <v>0.8</v>
      </c>
      <c r="J13" s="52">
        <f>F13/E13</f>
        <v>3.25</v>
      </c>
      <c r="K13" s="3"/>
      <c r="M13" s="79" t="s">
        <v>753</v>
      </c>
      <c r="S13" s="12"/>
      <c r="T13" s="12"/>
      <c r="U13" s="12"/>
      <c r="V13" s="12"/>
      <c r="W13" s="12"/>
      <c r="X13" s="12"/>
    </row>
    <row r="14" spans="2:24" s="13" customFormat="1" ht="25.5">
      <c r="B14" s="2"/>
      <c r="C14" s="53" t="s">
        <v>2</v>
      </c>
      <c r="D14" s="10" t="s">
        <v>606</v>
      </c>
      <c r="E14" s="45">
        <f>E15+E18</f>
        <v>144800</v>
      </c>
      <c r="F14" s="45">
        <f>F15+F18</f>
        <v>161000</v>
      </c>
      <c r="G14" s="45">
        <f>G15+G18</f>
        <v>182920</v>
      </c>
      <c r="H14" s="52">
        <f t="shared" si="0"/>
        <v>1.2632596685082873</v>
      </c>
      <c r="I14" s="52">
        <f t="shared" si="1"/>
        <v>1.1361490683229813</v>
      </c>
      <c r="J14" s="52">
        <f t="shared" si="2"/>
        <v>1.111878453038674</v>
      </c>
      <c r="K14" s="3"/>
      <c r="M14" s="79" t="s">
        <v>754</v>
      </c>
      <c r="S14" s="12"/>
      <c r="T14" s="12"/>
      <c r="U14" s="12"/>
      <c r="V14" s="12"/>
      <c r="W14" s="12"/>
      <c r="X14" s="12"/>
    </row>
    <row r="15" spans="2:24" s="13" customFormat="1" ht="12.75">
      <c r="B15" s="2"/>
      <c r="C15" s="53" t="s">
        <v>521</v>
      </c>
      <c r="D15" s="24" t="s">
        <v>607</v>
      </c>
      <c r="E15" s="45">
        <f>E16+E17</f>
        <v>49800</v>
      </c>
      <c r="F15" s="45">
        <f>F16+F17</f>
        <v>56000</v>
      </c>
      <c r="G15" s="45">
        <f>G16+G17</f>
        <v>58920</v>
      </c>
      <c r="H15" s="52">
        <f t="shared" si="0"/>
        <v>1.183132530120482</v>
      </c>
      <c r="I15" s="52">
        <f t="shared" si="1"/>
        <v>1.052142857142857</v>
      </c>
      <c r="J15" s="52">
        <f t="shared" si="2"/>
        <v>1.1244979919678715</v>
      </c>
      <c r="K15" s="3"/>
      <c r="M15" s="79" t="s">
        <v>755</v>
      </c>
      <c r="S15" s="12"/>
      <c r="T15" s="12"/>
      <c r="U15" s="12"/>
      <c r="V15" s="12"/>
      <c r="W15" s="12"/>
      <c r="X15" s="12"/>
    </row>
    <row r="16" spans="2:24" s="13" customFormat="1" ht="12.75">
      <c r="B16" s="2"/>
      <c r="C16" s="53" t="s">
        <v>608</v>
      </c>
      <c r="D16" s="25" t="s">
        <v>601</v>
      </c>
      <c r="E16" s="46">
        <v>15800</v>
      </c>
      <c r="F16" s="46">
        <v>16200</v>
      </c>
      <c r="G16" s="46">
        <v>17400</v>
      </c>
      <c r="H16" s="52">
        <f t="shared" si="0"/>
        <v>1.1012658227848102</v>
      </c>
      <c r="I16" s="52">
        <f t="shared" si="1"/>
        <v>1.0740740740740742</v>
      </c>
      <c r="J16" s="52">
        <f t="shared" si="2"/>
        <v>1.0253164556962024</v>
      </c>
      <c r="K16" s="3"/>
      <c r="M16" s="79" t="s">
        <v>756</v>
      </c>
      <c r="S16" s="12"/>
      <c r="T16" s="12"/>
      <c r="U16" s="12"/>
      <c r="V16" s="12"/>
      <c r="W16" s="12"/>
      <c r="X16" s="12"/>
    </row>
    <row r="17" spans="2:24" s="13" customFormat="1" ht="12.75">
      <c r="B17" s="2"/>
      <c r="C17" s="53" t="s">
        <v>609</v>
      </c>
      <c r="D17" s="25" t="s">
        <v>598</v>
      </c>
      <c r="E17" s="46">
        <v>34000</v>
      </c>
      <c r="F17" s="46">
        <v>39800</v>
      </c>
      <c r="G17" s="46">
        <v>41520</v>
      </c>
      <c r="H17" s="52">
        <f t="shared" si="0"/>
        <v>1.2211764705882353</v>
      </c>
      <c r="I17" s="52">
        <f t="shared" si="1"/>
        <v>1.04321608040201</v>
      </c>
      <c r="J17" s="52">
        <f t="shared" si="2"/>
        <v>1.1705882352941177</v>
      </c>
      <c r="K17" s="3"/>
      <c r="M17" s="79" t="s">
        <v>757</v>
      </c>
      <c r="S17" s="12"/>
      <c r="T17" s="12"/>
      <c r="U17" s="12"/>
      <c r="V17" s="12"/>
      <c r="W17" s="12"/>
      <c r="X17" s="12"/>
    </row>
    <row r="18" spans="2:24" s="13" customFormat="1" ht="25.5">
      <c r="B18" s="2"/>
      <c r="C18" s="53" t="s">
        <v>610</v>
      </c>
      <c r="D18" s="24" t="s">
        <v>611</v>
      </c>
      <c r="E18" s="46">
        <v>95000</v>
      </c>
      <c r="F18" s="46">
        <v>105000</v>
      </c>
      <c r="G18" s="46">
        <v>124000</v>
      </c>
      <c r="H18" s="52">
        <f t="shared" si="0"/>
        <v>1.305263157894737</v>
      </c>
      <c r="I18" s="52">
        <f t="shared" si="1"/>
        <v>1.180952380952381</v>
      </c>
      <c r="J18" s="52">
        <f t="shared" si="2"/>
        <v>1.105263157894737</v>
      </c>
      <c r="K18" s="3"/>
      <c r="M18" s="79" t="s">
        <v>758</v>
      </c>
      <c r="S18" s="12"/>
      <c r="T18" s="12"/>
      <c r="U18" s="12"/>
      <c r="V18" s="12"/>
      <c r="W18" s="12"/>
      <c r="X18" s="12"/>
    </row>
    <row r="19" spans="2:24" s="13" customFormat="1" ht="12.75">
      <c r="B19" s="2"/>
      <c r="C19" s="53" t="s">
        <v>612</v>
      </c>
      <c r="D19" s="24" t="s">
        <v>599</v>
      </c>
      <c r="E19" s="46">
        <v>92000</v>
      </c>
      <c r="F19" s="46">
        <v>102400</v>
      </c>
      <c r="G19" s="46">
        <v>114750</v>
      </c>
      <c r="H19" s="52">
        <f t="shared" si="0"/>
        <v>1.247282608695652</v>
      </c>
      <c r="I19" s="52">
        <f t="shared" si="1"/>
        <v>1.12060546875</v>
      </c>
      <c r="J19" s="52">
        <f t="shared" si="2"/>
        <v>1.1130434782608696</v>
      </c>
      <c r="K19" s="3"/>
      <c r="M19" s="79" t="s">
        <v>759</v>
      </c>
      <c r="S19" s="12"/>
      <c r="T19" s="12"/>
      <c r="U19" s="12"/>
      <c r="V19" s="12"/>
      <c r="W19" s="12"/>
      <c r="X19" s="12"/>
    </row>
    <row r="20" spans="2:24" s="13" customFormat="1" ht="12.75">
      <c r="B20" s="2"/>
      <c r="C20" s="53" t="s">
        <v>613</v>
      </c>
      <c r="D20" s="24" t="s">
        <v>600</v>
      </c>
      <c r="E20" s="46">
        <v>5400</v>
      </c>
      <c r="F20" s="46">
        <v>12860</v>
      </c>
      <c r="G20" s="46">
        <v>11450</v>
      </c>
      <c r="H20" s="52">
        <f t="shared" si="0"/>
        <v>2.1203703703703702</v>
      </c>
      <c r="I20" s="52">
        <f t="shared" si="1"/>
        <v>0.890357698289269</v>
      </c>
      <c r="J20" s="52">
        <f t="shared" si="2"/>
        <v>2.3814814814814813</v>
      </c>
      <c r="K20" s="3"/>
      <c r="M20" s="79" t="s">
        <v>760</v>
      </c>
      <c r="S20" s="12"/>
      <c r="T20" s="12"/>
      <c r="U20" s="12"/>
      <c r="V20" s="12"/>
      <c r="W20" s="12"/>
      <c r="X20" s="12"/>
    </row>
    <row r="21" spans="1:24" s="13" customFormat="1" ht="38.25">
      <c r="A21" s="62"/>
      <c r="B21" s="2"/>
      <c r="C21" s="53" t="s">
        <v>1</v>
      </c>
      <c r="D21" s="10" t="s">
        <v>614</v>
      </c>
      <c r="E21" s="45">
        <f>E22+E25</f>
        <v>720000</v>
      </c>
      <c r="F21" s="45">
        <f>F22+F25</f>
        <v>765500</v>
      </c>
      <c r="G21" s="45">
        <f>G22+G25</f>
        <v>814000</v>
      </c>
      <c r="H21" s="52">
        <f t="shared" si="0"/>
        <v>1.1305555555555555</v>
      </c>
      <c r="I21" s="52">
        <f t="shared" si="1"/>
        <v>1.063357282821685</v>
      </c>
      <c r="J21" s="52">
        <f t="shared" si="2"/>
        <v>1.0631944444444446</v>
      </c>
      <c r="K21" s="3"/>
      <c r="M21" s="79" t="s">
        <v>761</v>
      </c>
      <c r="S21" s="12"/>
      <c r="T21" s="12"/>
      <c r="U21" s="12"/>
      <c r="V21" s="12"/>
      <c r="W21" s="12"/>
      <c r="X21" s="12"/>
    </row>
    <row r="22" spans="2:24" s="13" customFormat="1" ht="12.75">
      <c r="B22" s="2"/>
      <c r="C22" s="53" t="s">
        <v>408</v>
      </c>
      <c r="D22" s="24" t="s">
        <v>615</v>
      </c>
      <c r="E22" s="45">
        <f>E23+E24</f>
        <v>190000</v>
      </c>
      <c r="F22" s="45">
        <f>F23+F24</f>
        <v>213000</v>
      </c>
      <c r="G22" s="45">
        <f>G23+G24</f>
        <v>224000</v>
      </c>
      <c r="H22" s="52">
        <f t="shared" si="0"/>
        <v>1.1789473684210525</v>
      </c>
      <c r="I22" s="52">
        <f t="shared" si="1"/>
        <v>1.051643192488263</v>
      </c>
      <c r="J22" s="52">
        <f t="shared" si="2"/>
        <v>1.1210526315789473</v>
      </c>
      <c r="K22" s="3"/>
      <c r="M22" s="79" t="s">
        <v>762</v>
      </c>
      <c r="S22" s="12"/>
      <c r="T22" s="12"/>
      <c r="U22" s="12"/>
      <c r="V22" s="12"/>
      <c r="W22" s="12"/>
      <c r="X22" s="12"/>
    </row>
    <row r="23" spans="2:24" s="13" customFormat="1" ht="12.75">
      <c r="B23" s="2"/>
      <c r="C23" s="53" t="s">
        <v>616</v>
      </c>
      <c r="D23" s="25" t="s">
        <v>597</v>
      </c>
      <c r="E23" s="46">
        <v>60000</v>
      </c>
      <c r="F23" s="46">
        <v>65000</v>
      </c>
      <c r="G23" s="46">
        <v>72000</v>
      </c>
      <c r="H23" s="52">
        <f t="shared" si="0"/>
        <v>1.2</v>
      </c>
      <c r="I23" s="52">
        <f t="shared" si="1"/>
        <v>1.1076923076923078</v>
      </c>
      <c r="J23" s="52">
        <f t="shared" si="2"/>
        <v>1.0833333333333333</v>
      </c>
      <c r="K23" s="3"/>
      <c r="M23" s="79" t="s">
        <v>763</v>
      </c>
      <c r="S23" s="12"/>
      <c r="T23" s="12"/>
      <c r="U23" s="12"/>
      <c r="V23" s="12"/>
      <c r="W23" s="12"/>
      <c r="X23" s="12"/>
    </row>
    <row r="24" spans="2:24" s="13" customFormat="1" ht="12.75">
      <c r="B24" s="2"/>
      <c r="C24" s="53" t="s">
        <v>617</v>
      </c>
      <c r="D24" s="25" t="s">
        <v>598</v>
      </c>
      <c r="E24" s="46">
        <v>130000</v>
      </c>
      <c r="F24" s="46">
        <v>148000</v>
      </c>
      <c r="G24" s="46">
        <v>152000</v>
      </c>
      <c r="H24" s="52">
        <f t="shared" si="0"/>
        <v>1.1692307692307693</v>
      </c>
      <c r="I24" s="52">
        <f t="shared" si="1"/>
        <v>1.027027027027027</v>
      </c>
      <c r="J24" s="52">
        <f t="shared" si="2"/>
        <v>1.1384615384615384</v>
      </c>
      <c r="K24" s="3"/>
      <c r="M24" s="79" t="s">
        <v>764</v>
      </c>
      <c r="S24" s="12"/>
      <c r="T24" s="12"/>
      <c r="U24" s="12"/>
      <c r="V24" s="12"/>
      <c r="W24" s="12"/>
      <c r="X24" s="12"/>
    </row>
    <row r="25" spans="2:24" s="13" customFormat="1" ht="12.75">
      <c r="B25" s="2"/>
      <c r="C25" s="53" t="s">
        <v>618</v>
      </c>
      <c r="D25" s="24" t="s">
        <v>619</v>
      </c>
      <c r="E25" s="46">
        <v>530000</v>
      </c>
      <c r="F25" s="46">
        <v>552500</v>
      </c>
      <c r="G25" s="46">
        <v>590000</v>
      </c>
      <c r="H25" s="52">
        <f t="shared" si="0"/>
        <v>1.1132075471698113</v>
      </c>
      <c r="I25" s="52">
        <f t="shared" si="1"/>
        <v>1.0678733031674208</v>
      </c>
      <c r="J25" s="52">
        <f t="shared" si="2"/>
        <v>1.0424528301886793</v>
      </c>
      <c r="K25" s="3"/>
      <c r="M25" s="79" t="s">
        <v>765</v>
      </c>
      <c r="S25" s="12"/>
      <c r="T25" s="12"/>
      <c r="U25" s="12"/>
      <c r="V25" s="12"/>
      <c r="W25" s="12"/>
      <c r="X25" s="12"/>
    </row>
    <row r="26" spans="2:24" s="13" customFormat="1" ht="12.75">
      <c r="B26" s="2"/>
      <c r="C26" s="53" t="s">
        <v>620</v>
      </c>
      <c r="D26" s="24" t="s">
        <v>599</v>
      </c>
      <c r="E26" s="46">
        <v>40000</v>
      </c>
      <c r="F26" s="46">
        <v>456000</v>
      </c>
      <c r="G26" s="46">
        <v>540000</v>
      </c>
      <c r="H26" s="52">
        <f t="shared" si="0"/>
        <v>13.5</v>
      </c>
      <c r="I26" s="52">
        <f t="shared" si="1"/>
        <v>1.1842105263157894</v>
      </c>
      <c r="J26" s="52">
        <f t="shared" si="2"/>
        <v>11.4</v>
      </c>
      <c r="K26" s="3"/>
      <c r="S26" s="12"/>
      <c r="T26" s="12"/>
      <c r="U26" s="12"/>
      <c r="V26" s="12"/>
      <c r="W26" s="12"/>
      <c r="X26" s="12"/>
    </row>
    <row r="27" spans="2:24" s="13" customFormat="1" ht="12.75">
      <c r="B27" s="2"/>
      <c r="C27" s="53" t="s">
        <v>621</v>
      </c>
      <c r="D27" s="24" t="s">
        <v>600</v>
      </c>
      <c r="E27" s="46">
        <v>12000</v>
      </c>
      <c r="F27" s="46">
        <v>48000</v>
      </c>
      <c r="G27" s="46">
        <v>43400</v>
      </c>
      <c r="H27" s="52">
        <f t="shared" si="0"/>
        <v>3.6166666666666667</v>
      </c>
      <c r="I27" s="52">
        <f t="shared" si="1"/>
        <v>0.9041666666666667</v>
      </c>
      <c r="J27" s="52">
        <f t="shared" si="2"/>
        <v>4</v>
      </c>
      <c r="K27" s="3"/>
      <c r="S27" s="12"/>
      <c r="T27" s="12"/>
      <c r="U27" s="12"/>
      <c r="V27" s="12"/>
      <c r="W27" s="12"/>
      <c r="X27" s="12"/>
    </row>
    <row r="28" spans="2:24" s="13" customFormat="1" ht="25.5">
      <c r="B28" s="2"/>
      <c r="C28" s="53" t="s">
        <v>622</v>
      </c>
      <c r="D28" s="10" t="s">
        <v>623</v>
      </c>
      <c r="E28" s="45">
        <f>'Ф2'!F11+'Ф2'!F13+'Ф2'!F14</f>
        <v>672000</v>
      </c>
      <c r="F28" s="45">
        <f>'Ф2'!E11+'Ф2'!E13+'Ф2'!E14</f>
        <v>641000</v>
      </c>
      <c r="G28" s="46">
        <v>650000</v>
      </c>
      <c r="H28" s="52">
        <f t="shared" si="0"/>
        <v>0.9672619047619048</v>
      </c>
      <c r="I28" s="52">
        <f t="shared" si="1"/>
        <v>1.0140405616224648</v>
      </c>
      <c r="J28" s="52">
        <f t="shared" si="2"/>
        <v>0.9538690476190477</v>
      </c>
      <c r="K28" s="3"/>
      <c r="S28" s="12"/>
      <c r="T28" s="12"/>
      <c r="U28" s="12"/>
      <c r="V28" s="12"/>
      <c r="W28" s="12"/>
      <c r="X28" s="12"/>
    </row>
    <row r="29" spans="2:24" s="13" customFormat="1" ht="12.75">
      <c r="B29" s="2"/>
      <c r="C29" s="53" t="s">
        <v>624</v>
      </c>
      <c r="D29" s="10" t="s">
        <v>133</v>
      </c>
      <c r="E29" s="45">
        <f>'Ф2'!F15</f>
        <v>48000</v>
      </c>
      <c r="F29" s="45">
        <f>'Ф2'!E15</f>
        <v>124500</v>
      </c>
      <c r="G29" s="46">
        <v>90000</v>
      </c>
      <c r="H29" s="52">
        <f t="shared" si="0"/>
        <v>1.875</v>
      </c>
      <c r="I29" s="52">
        <f t="shared" si="1"/>
        <v>0.7228915662650602</v>
      </c>
      <c r="J29" s="52">
        <f t="shared" si="2"/>
        <v>2.59375</v>
      </c>
      <c r="K29" s="3"/>
      <c r="S29" s="12"/>
      <c r="T29" s="12"/>
      <c r="U29" s="12"/>
      <c r="V29" s="12"/>
      <c r="W29" s="12"/>
      <c r="X29" s="12"/>
    </row>
    <row r="30" spans="2:24" s="13" customFormat="1" ht="12.75">
      <c r="B30" s="2"/>
      <c r="C30" s="53" t="s">
        <v>625</v>
      </c>
      <c r="D30" s="10" t="s">
        <v>626</v>
      </c>
      <c r="E30" s="52">
        <f>E29/E28</f>
        <v>0.07142857142857142</v>
      </c>
      <c r="F30" s="52">
        <f>F29/F28</f>
        <v>0.19422776911076442</v>
      </c>
      <c r="G30" s="52">
        <f>G29/G28</f>
        <v>0.13846153846153847</v>
      </c>
      <c r="H30" s="52">
        <f t="shared" si="0"/>
        <v>1.9384615384615387</v>
      </c>
      <c r="I30" s="52">
        <f t="shared" si="1"/>
        <v>0.7128822984244672</v>
      </c>
      <c r="J30" s="52">
        <f t="shared" si="2"/>
        <v>2.719188767550702</v>
      </c>
      <c r="K30" s="3"/>
      <c r="S30" s="12"/>
      <c r="T30" s="12"/>
      <c r="U30" s="12"/>
      <c r="V30" s="12"/>
      <c r="W30" s="12"/>
      <c r="X30" s="12"/>
    </row>
    <row r="31" spans="2:24" s="13" customFormat="1" ht="12.75">
      <c r="B31" s="2"/>
      <c r="C31" s="53" t="s">
        <v>627</v>
      </c>
      <c r="D31" s="10" t="s">
        <v>629</v>
      </c>
      <c r="E31" s="52">
        <f>E29/E21</f>
        <v>0.06666666666666667</v>
      </c>
      <c r="F31" s="52">
        <f>F29/F21</f>
        <v>0.16263879817112997</v>
      </c>
      <c r="G31" s="52">
        <f>G29/G21</f>
        <v>0.11056511056511056</v>
      </c>
      <c r="H31" s="52">
        <f t="shared" si="0"/>
        <v>1.6584766584766584</v>
      </c>
      <c r="I31" s="52">
        <f t="shared" si="1"/>
        <v>0.6798200171694148</v>
      </c>
      <c r="J31" s="52">
        <f t="shared" si="2"/>
        <v>2.4395819725669496</v>
      </c>
      <c r="K31" s="3"/>
      <c r="S31" s="12"/>
      <c r="T31" s="12"/>
      <c r="U31" s="12"/>
      <c r="V31" s="12"/>
      <c r="W31" s="12"/>
      <c r="X31" s="12"/>
    </row>
    <row r="32" spans="2:24" s="13" customFormat="1" ht="12.75">
      <c r="B32" s="2"/>
      <c r="C32" s="53" t="s">
        <v>628</v>
      </c>
      <c r="D32" s="10" t="s">
        <v>630</v>
      </c>
      <c r="E32" s="52">
        <f>E7/(E14+E21)</f>
        <v>1.0407030527289547</v>
      </c>
      <c r="F32" s="52">
        <f>F7/(F14+F21)</f>
        <v>1.025364274150027</v>
      </c>
      <c r="G32" s="52">
        <f>G7/(G14+G21)</f>
        <v>1.027163664085383</v>
      </c>
      <c r="H32" s="52">
        <f t="shared" si="0"/>
        <v>0.9869901518900435</v>
      </c>
      <c r="I32" s="52">
        <f t="shared" si="1"/>
        <v>1.0017548787106392</v>
      </c>
      <c r="J32" s="52">
        <f t="shared" si="2"/>
        <v>0.9852611380943815</v>
      </c>
      <c r="K32" s="3"/>
      <c r="S32" s="12"/>
      <c r="T32" s="12"/>
      <c r="U32" s="12"/>
      <c r="V32" s="12"/>
      <c r="W32" s="12"/>
      <c r="X32" s="12"/>
    </row>
    <row r="33" spans="2:24" s="13" customFormat="1" ht="25.5">
      <c r="B33" s="2"/>
      <c r="C33" s="53" t="s">
        <v>634</v>
      </c>
      <c r="D33" s="10" t="s">
        <v>631</v>
      </c>
      <c r="E33" s="46">
        <v>2</v>
      </c>
      <c r="F33" s="46">
        <v>8</v>
      </c>
      <c r="G33" s="46">
        <v>6</v>
      </c>
      <c r="H33" s="52">
        <f t="shared" si="0"/>
        <v>3</v>
      </c>
      <c r="I33" s="52">
        <f t="shared" si="1"/>
        <v>0.75</v>
      </c>
      <c r="J33" s="52">
        <f t="shared" si="2"/>
        <v>4</v>
      </c>
      <c r="K33" s="3"/>
      <c r="S33" s="12"/>
      <c r="T33" s="12"/>
      <c r="U33" s="12"/>
      <c r="V33" s="12"/>
      <c r="W33" s="12"/>
      <c r="X33" s="12"/>
    </row>
    <row r="34" spans="2:24" s="13" customFormat="1" ht="25.5">
      <c r="B34" s="2"/>
      <c r="C34" s="53" t="s">
        <v>635</v>
      </c>
      <c r="D34" s="10" t="s">
        <v>632</v>
      </c>
      <c r="E34" s="46">
        <v>1</v>
      </c>
      <c r="F34" s="46">
        <v>8</v>
      </c>
      <c r="G34" s="46">
        <v>12</v>
      </c>
      <c r="H34" s="52">
        <f t="shared" si="0"/>
        <v>12</v>
      </c>
      <c r="I34" s="52">
        <f t="shared" si="1"/>
        <v>1.5</v>
      </c>
      <c r="J34" s="52">
        <f t="shared" si="2"/>
        <v>8</v>
      </c>
      <c r="K34" s="3"/>
      <c r="S34" s="12"/>
      <c r="T34" s="12"/>
      <c r="U34" s="12"/>
      <c r="V34" s="12"/>
      <c r="W34" s="12"/>
      <c r="X34" s="12"/>
    </row>
    <row r="35" spans="2:24" s="13" customFormat="1" ht="12.75">
      <c r="B35" s="2"/>
      <c r="C35" s="53" t="s">
        <v>636</v>
      </c>
      <c r="D35" s="10" t="s">
        <v>633</v>
      </c>
      <c r="E35" s="59">
        <v>0.5</v>
      </c>
      <c r="F35" s="59">
        <v>0.55</v>
      </c>
      <c r="G35" s="59">
        <v>0.45</v>
      </c>
      <c r="H35" s="52">
        <f t="shared" si="0"/>
        <v>0.9</v>
      </c>
      <c r="I35" s="52">
        <f t="shared" si="1"/>
        <v>0.8181818181818181</v>
      </c>
      <c r="J35" s="52">
        <f t="shared" si="2"/>
        <v>1.1</v>
      </c>
      <c r="K35" s="3"/>
      <c r="S35" s="12"/>
      <c r="T35" s="12"/>
      <c r="U35" s="12"/>
      <c r="V35" s="12"/>
      <c r="W35" s="12"/>
      <c r="X35" s="12"/>
    </row>
    <row r="36" spans="2:24" s="13" customFormat="1" ht="12.75">
      <c r="B36" s="2"/>
      <c r="C36" s="53" t="s">
        <v>637</v>
      </c>
      <c r="D36" s="24" t="s">
        <v>602</v>
      </c>
      <c r="E36" s="59">
        <v>0.44</v>
      </c>
      <c r="F36" s="59">
        <v>0.65</v>
      </c>
      <c r="G36" s="59">
        <v>0.68</v>
      </c>
      <c r="H36" s="52">
        <f>IF(E36=0,0,G36/E36)</f>
        <v>1.5454545454545456</v>
      </c>
      <c r="I36" s="52">
        <f>IF(F36=0,0,G36/F36)</f>
        <v>1.0461538461538462</v>
      </c>
      <c r="J36" s="52">
        <f>F36/E36</f>
        <v>1.4772727272727273</v>
      </c>
      <c r="K36" s="3"/>
      <c r="S36" s="12"/>
      <c r="T36" s="12"/>
      <c r="U36" s="12"/>
      <c r="V36" s="12"/>
      <c r="W36" s="12"/>
      <c r="X36" s="12"/>
    </row>
    <row r="37" spans="2:13" ht="11.25" thickBot="1">
      <c r="B37" s="4"/>
      <c r="C37" s="22"/>
      <c r="D37" s="22"/>
      <c r="E37" s="22"/>
      <c r="F37" s="22"/>
      <c r="G37" s="22"/>
      <c r="H37" s="22"/>
      <c r="I37" s="22"/>
      <c r="J37" s="22"/>
      <c r="K37" s="23"/>
      <c r="M37" s="13"/>
    </row>
    <row r="38" ht="12" customHeight="1">
      <c r="M38" s="13"/>
    </row>
    <row r="39" spans="4:13" ht="12" customHeight="1">
      <c r="D39" s="127" t="s">
        <v>663</v>
      </c>
      <c r="E39" s="129" t="str">
        <f>IF(E7='Ф2'!F7,"Данные введены верно","ВНИМАНИЕ! Проверьте правильность ввода данных!")</f>
        <v>Данные введены верно</v>
      </c>
      <c r="F39" s="130"/>
      <c r="G39" s="129" t="str">
        <f>IF(F7='Ф2'!E7,"Данные введены верно","ВНИМАНИЕ! Проверьте правильность ввода данных!")</f>
        <v>Данные введены верно</v>
      </c>
      <c r="H39" s="130"/>
      <c r="M39" s="13"/>
    </row>
    <row r="40" spans="4:13" ht="12" customHeight="1">
      <c r="D40" s="128"/>
      <c r="E40" s="129" t="str">
        <f>IF(E21='Ф2'!F9,"Данные введены верно","ВНИМАНИЕ! Проверьте правильность ввода данных!")</f>
        <v>Данные введены верно</v>
      </c>
      <c r="F40" s="130"/>
      <c r="G40" s="129" t="str">
        <f>IF(F21='Ф2'!E9,"Данные введены верно","ВНИМАНИЕ! Проверьте правильность ввода данных!")</f>
        <v>Данные введены верно</v>
      </c>
      <c r="H40" s="130"/>
      <c r="M40" s="13"/>
    </row>
    <row r="41" ht="12" customHeight="1">
      <c r="M41" s="13"/>
    </row>
    <row r="42" ht="12" customHeight="1">
      <c r="M42" s="13"/>
    </row>
    <row r="43" ht="12" customHeight="1">
      <c r="M43" s="13"/>
    </row>
    <row r="44" ht="12" customHeight="1">
      <c r="M44" s="13"/>
    </row>
    <row r="45" ht="12" customHeight="1">
      <c r="M45" s="13"/>
    </row>
    <row r="46" ht="12" customHeight="1">
      <c r="M46" s="13"/>
    </row>
    <row r="47" ht="12" customHeight="1">
      <c r="M47" s="13"/>
    </row>
    <row r="48" ht="12" customHeight="1">
      <c r="M48" s="13"/>
    </row>
    <row r="49" ht="12" customHeight="1">
      <c r="M49" s="13"/>
    </row>
    <row r="50" ht="12" customHeight="1">
      <c r="M50" s="13"/>
    </row>
    <row r="51" ht="12" customHeight="1">
      <c r="M51" s="13"/>
    </row>
    <row r="52" ht="12" customHeight="1">
      <c r="M52" s="13"/>
    </row>
    <row r="53" ht="12" customHeight="1">
      <c r="M53" s="13"/>
    </row>
    <row r="54" ht="12" customHeight="1">
      <c r="M54" s="13"/>
    </row>
    <row r="55" ht="12" customHeight="1">
      <c r="M55" s="13"/>
    </row>
    <row r="56" ht="12" customHeight="1">
      <c r="M56" s="13"/>
    </row>
    <row r="57" ht="12" customHeight="1">
      <c r="M57" s="13"/>
    </row>
    <row r="58" ht="12" customHeight="1">
      <c r="M58" s="13"/>
    </row>
    <row r="59" ht="12" customHeight="1">
      <c r="M59" s="13"/>
    </row>
    <row r="60" ht="12" customHeight="1">
      <c r="M60" s="13"/>
    </row>
    <row r="61" ht="12" customHeight="1">
      <c r="M61" s="13"/>
    </row>
    <row r="62" ht="12" customHeight="1">
      <c r="M62" s="13"/>
    </row>
    <row r="63" ht="12" customHeight="1">
      <c r="M63" s="13"/>
    </row>
    <row r="64" ht="12" customHeight="1">
      <c r="M64" s="13"/>
    </row>
    <row r="65" ht="12" customHeight="1">
      <c r="M65" s="13"/>
    </row>
    <row r="66" ht="12" customHeight="1">
      <c r="M66" s="13"/>
    </row>
    <row r="67" ht="12" customHeight="1">
      <c r="M67" s="13"/>
    </row>
    <row r="68" ht="12" customHeight="1">
      <c r="M68" s="13"/>
    </row>
    <row r="69" ht="12" customHeight="1">
      <c r="M69" s="13"/>
    </row>
    <row r="70" ht="12" customHeight="1">
      <c r="M70" s="13"/>
    </row>
    <row r="71" ht="12" customHeight="1">
      <c r="M71" s="13"/>
    </row>
    <row r="72" ht="12" customHeight="1">
      <c r="M72" s="13"/>
    </row>
    <row r="73" ht="12" customHeight="1">
      <c r="M73" s="13"/>
    </row>
    <row r="74" ht="12" customHeight="1">
      <c r="M74" s="13"/>
    </row>
    <row r="75" ht="12" customHeight="1">
      <c r="M75" s="13"/>
    </row>
    <row r="76" ht="12" customHeight="1">
      <c r="M76" s="13"/>
    </row>
    <row r="77" ht="12" customHeight="1">
      <c r="M77" s="13"/>
    </row>
    <row r="78" ht="12" customHeight="1">
      <c r="M78" s="13"/>
    </row>
    <row r="79" ht="12" customHeight="1">
      <c r="M79" s="13"/>
    </row>
    <row r="80" ht="12" customHeight="1">
      <c r="M80" s="13"/>
    </row>
    <row r="81" ht="12" customHeight="1">
      <c r="M81" s="13"/>
    </row>
    <row r="82" ht="12" customHeight="1">
      <c r="M82" s="13"/>
    </row>
    <row r="83" ht="12" customHeight="1">
      <c r="M83" s="13"/>
    </row>
    <row r="84" ht="12" customHeight="1">
      <c r="M84" s="13"/>
    </row>
    <row r="85" ht="12" customHeight="1">
      <c r="M85" s="13"/>
    </row>
    <row r="86" ht="12" customHeight="1">
      <c r="M86" s="13"/>
    </row>
    <row r="87" ht="12" customHeight="1">
      <c r="M87" s="13"/>
    </row>
    <row r="88" ht="12" customHeight="1">
      <c r="M88" s="13"/>
    </row>
    <row r="89" ht="12" customHeight="1">
      <c r="M89" s="13"/>
    </row>
    <row r="90" ht="12" customHeight="1">
      <c r="M90" s="13"/>
    </row>
    <row r="91" ht="12" customHeight="1">
      <c r="M91" s="13"/>
    </row>
    <row r="92" ht="12" customHeight="1">
      <c r="M92" s="13"/>
    </row>
    <row r="93" ht="12" customHeight="1">
      <c r="M93" s="13"/>
    </row>
    <row r="94" ht="12" customHeight="1">
      <c r="M94" s="13"/>
    </row>
    <row r="95" ht="12" customHeight="1">
      <c r="M95" s="13"/>
    </row>
    <row r="96" ht="12" customHeight="1">
      <c r="M96" s="13"/>
    </row>
    <row r="97" ht="12" customHeight="1">
      <c r="M97" s="13"/>
    </row>
    <row r="98" ht="12" customHeight="1">
      <c r="M98" s="13"/>
    </row>
    <row r="99" ht="12" customHeight="1">
      <c r="M99" s="13"/>
    </row>
  </sheetData>
  <sheetProtection/>
  <mergeCells count="13">
    <mergeCell ref="D39:D40"/>
    <mergeCell ref="E39:F39"/>
    <mergeCell ref="G39:H39"/>
    <mergeCell ref="E40:F40"/>
    <mergeCell ref="G40:H40"/>
    <mergeCell ref="J5:J6"/>
    <mergeCell ref="C3:J3"/>
    <mergeCell ref="E5:E6"/>
    <mergeCell ref="F5:F6"/>
    <mergeCell ref="G5:G6"/>
    <mergeCell ref="H5:I5"/>
    <mergeCell ref="C5:C6"/>
    <mergeCell ref="D5:D6"/>
  </mergeCells>
  <hyperlinks>
    <hyperlink ref="M2" location="Ф1!A1" display="Бухгалтерский баланс (Форма №1)"/>
    <hyperlink ref="M3" location="Ф2!A1" display="Отчет о прибылях и убытках (Форма №2) "/>
    <hyperlink ref="M4" location="Ф3!A1" display="Отчет об изменении капитала (Форма № 3)"/>
    <hyperlink ref="M5" location="Ф4!A1" display="Отчет о движении денежных средств (Форма № 4)"/>
    <hyperlink ref="M6" location="Т1!A1" display="т.1 Расчет показателей платежеспособности "/>
    <hyperlink ref="M7" location="Т2!A1" display="Т.2 Анализ платежеспособности организации"/>
    <hyperlink ref="M8" location="Т3!A1" display="т.3 Расчет величины чистых активов"/>
    <hyperlink ref="M9" location="Т4!A1" display="т.4 Анализ формирования величины чистых активов организации"/>
    <hyperlink ref="M10" location="Т5!A1" display="т.5 Анализ показателей финансовой независимости по критерию собственности источников средств"/>
    <hyperlink ref="M11" location="Т6!A1" display="т.6 Анализ состава, структуры и темпов роста дебиторской задолженности"/>
    <hyperlink ref="M12" location="Т7!A1" display="т.7 Анализ состава, структуры и темпов роста кредиторской задолженности"/>
    <hyperlink ref="M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M14" location="Т9!A1" display="т.9 Анализ состояния расчетов"/>
    <hyperlink ref="M15" location="Т10!A1" display="т.10 Определение наличия собственных и заемных оборотных активов по критерию собственности источников"/>
    <hyperlink ref="M16" location="Т11!A1" display="т.11 Анализ факторов изменения наличия собственных оборотных активов"/>
    <hyperlink ref="M17" location="Т12!A1" display="т.12 Степень покрытия внеоборотных активов источниками собственных средств"/>
    <hyperlink ref="M18" location="Т13!A1" display="т.13 Анализ динамики притока и оттока денежных средств"/>
    <hyperlink ref="M19" location="Т14!A1" display="т.14 Анализ структуры притока и оттока денежных средств"/>
    <hyperlink ref="M20" location="Т15!A1" display="т.15 Анализ деловой активности организации"/>
    <hyperlink ref="M21" location="Т16!A1" display="т.16 Анализ состава и структуры  выручки (нетто) от реализации товаров, продукции, работ, услуг"/>
    <hyperlink ref="M22" location="Т17!A1" display="т.17 Анализ динамики выручки (нетто) от реализации товаров, продукции, работ, услуг  на экспорт"/>
    <hyperlink ref="M23" location="Т18!A1" display="т.18 Анализ конкурентоспособности продукции по критерию цены и прибыли"/>
    <hyperlink ref="M24" location="Т19!A1" display="т.19 ПЕРЕЧЕНЬ показателей реестра финансового состояния организации"/>
    <hyperlink ref="M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J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36.125" style="14" customWidth="1"/>
    <col min="4" max="4" width="10.125" style="15" bestFit="1" customWidth="1"/>
    <col min="5" max="6" width="15.625" style="15" customWidth="1"/>
    <col min="7" max="7" width="3.00390625" style="1" customWidth="1"/>
    <col min="8" max="8" width="2.75390625" style="1" customWidth="1"/>
    <col min="9" max="9" width="67.1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</row>
    <row r="2" spans="2:36" ht="11.25" customHeight="1">
      <c r="B2" s="16"/>
      <c r="C2" s="17"/>
      <c r="D2" s="17"/>
      <c r="E2" s="17"/>
      <c r="F2" s="17"/>
      <c r="G2" s="18"/>
      <c r="I2" s="77" t="s">
        <v>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18">
      <c r="B3" s="19"/>
      <c r="C3" s="80" t="s">
        <v>117</v>
      </c>
      <c r="D3" s="80"/>
      <c r="E3" s="80"/>
      <c r="F3" s="80"/>
      <c r="G3" s="20"/>
      <c r="I3" s="77" t="s">
        <v>117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.75" customHeight="1">
      <c r="B4" s="19"/>
      <c r="C4" s="7"/>
      <c r="D4" s="7"/>
      <c r="E4" s="7"/>
      <c r="F4" s="31" t="str">
        <f>'Ф1'!F4</f>
        <v>(млн.руб)</v>
      </c>
      <c r="G4" s="20"/>
      <c r="I4" s="77" t="s">
        <v>192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33.75">
      <c r="B5" s="21"/>
      <c r="C5" s="29" t="s">
        <v>7</v>
      </c>
      <c r="D5" s="27" t="s">
        <v>8</v>
      </c>
      <c r="E5" s="30" t="s">
        <v>678</v>
      </c>
      <c r="F5" s="27" t="s">
        <v>679</v>
      </c>
      <c r="G5" s="20"/>
      <c r="I5" s="77" t="s">
        <v>308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18" s="13" customFormat="1" ht="12.75">
      <c r="B6" s="2"/>
      <c r="C6" s="81" t="s">
        <v>118</v>
      </c>
      <c r="D6" s="82"/>
      <c r="E6" s="82"/>
      <c r="F6" s="83"/>
      <c r="G6" s="3"/>
      <c r="I6" s="78" t="s">
        <v>747</v>
      </c>
      <c r="M6" s="12"/>
      <c r="N6" s="12"/>
      <c r="O6" s="12"/>
      <c r="P6" s="12"/>
      <c r="Q6" s="12"/>
      <c r="R6" s="12"/>
    </row>
    <row r="7" spans="2:18" s="13" customFormat="1" ht="25.5">
      <c r="B7" s="2"/>
      <c r="C7" s="10" t="s">
        <v>119</v>
      </c>
      <c r="D7" s="33" t="s">
        <v>108</v>
      </c>
      <c r="E7" s="26">
        <v>950000</v>
      </c>
      <c r="F7" s="26">
        <v>900000</v>
      </c>
      <c r="G7" s="3"/>
      <c r="I7" s="79" t="s">
        <v>748</v>
      </c>
      <c r="M7" s="12"/>
      <c r="N7" s="12"/>
      <c r="O7" s="12"/>
      <c r="P7" s="12"/>
      <c r="Q7" s="12"/>
      <c r="R7" s="12"/>
    </row>
    <row r="8" spans="2:18" s="13" customFormat="1" ht="38.25">
      <c r="B8" s="2"/>
      <c r="C8" s="10" t="s">
        <v>120</v>
      </c>
      <c r="D8" s="33" t="s">
        <v>110</v>
      </c>
      <c r="E8" s="26">
        <v>184500</v>
      </c>
      <c r="F8" s="26">
        <v>180000</v>
      </c>
      <c r="G8" s="3"/>
      <c r="I8" s="79" t="s">
        <v>746</v>
      </c>
      <c r="M8" s="12"/>
      <c r="N8" s="12"/>
      <c r="O8" s="12"/>
      <c r="P8" s="12"/>
      <c r="Q8" s="12"/>
      <c r="R8" s="12"/>
    </row>
    <row r="9" spans="2:18" s="13" customFormat="1" ht="51">
      <c r="B9" s="2"/>
      <c r="C9" s="10" t="s">
        <v>121</v>
      </c>
      <c r="D9" s="33" t="s">
        <v>122</v>
      </c>
      <c r="E9" s="11">
        <f>E7-E8</f>
        <v>765500</v>
      </c>
      <c r="F9" s="11">
        <f>F7-F8</f>
        <v>720000</v>
      </c>
      <c r="G9" s="3"/>
      <c r="I9" s="79" t="s">
        <v>749</v>
      </c>
      <c r="M9" s="12"/>
      <c r="N9" s="12"/>
      <c r="O9" s="12"/>
      <c r="P9" s="12"/>
      <c r="Q9" s="12"/>
      <c r="R9" s="12"/>
    </row>
    <row r="10" spans="2:18" s="13" customFormat="1" ht="25.5">
      <c r="B10" s="2"/>
      <c r="C10" s="24" t="s">
        <v>123</v>
      </c>
      <c r="D10" s="33" t="s">
        <v>124</v>
      </c>
      <c r="E10" s="26">
        <v>0</v>
      </c>
      <c r="F10" s="26">
        <v>0</v>
      </c>
      <c r="G10" s="3"/>
      <c r="I10" s="79" t="s">
        <v>750</v>
      </c>
      <c r="M10" s="12"/>
      <c r="N10" s="12"/>
      <c r="O10" s="12"/>
      <c r="P10" s="12"/>
      <c r="Q10" s="12"/>
      <c r="R10" s="12"/>
    </row>
    <row r="11" spans="2:18" s="13" customFormat="1" ht="25.5">
      <c r="B11" s="2"/>
      <c r="C11" s="10" t="s">
        <v>125</v>
      </c>
      <c r="D11" s="33" t="s">
        <v>126</v>
      </c>
      <c r="E11" s="26">
        <v>430000</v>
      </c>
      <c r="F11" s="26">
        <v>450000</v>
      </c>
      <c r="G11" s="3"/>
      <c r="I11" s="79" t="s">
        <v>751</v>
      </c>
      <c r="M11" s="12"/>
      <c r="N11" s="12"/>
      <c r="O11" s="12"/>
      <c r="P11" s="12"/>
      <c r="Q11" s="12"/>
      <c r="R11" s="12"/>
    </row>
    <row r="12" spans="2:18" s="13" customFormat="1" ht="12.75">
      <c r="B12" s="2"/>
      <c r="C12" s="10" t="s">
        <v>127</v>
      </c>
      <c r="D12" s="33" t="s">
        <v>128</v>
      </c>
      <c r="E12" s="11">
        <f>E9-E11</f>
        <v>335500</v>
      </c>
      <c r="F12" s="11">
        <f>F9-F11</f>
        <v>270000</v>
      </c>
      <c r="G12" s="3"/>
      <c r="I12" s="79" t="s">
        <v>752</v>
      </c>
      <c r="M12" s="12"/>
      <c r="N12" s="12"/>
      <c r="O12" s="12"/>
      <c r="P12" s="12"/>
      <c r="Q12" s="12"/>
      <c r="R12" s="12"/>
    </row>
    <row r="13" spans="2:18" s="13" customFormat="1" ht="12.75">
      <c r="B13" s="2"/>
      <c r="C13" s="10" t="s">
        <v>129</v>
      </c>
      <c r="D13" s="33" t="s">
        <v>130</v>
      </c>
      <c r="E13" s="26">
        <v>107000</v>
      </c>
      <c r="F13" s="26">
        <v>124000</v>
      </c>
      <c r="G13" s="3"/>
      <c r="I13" s="79" t="s">
        <v>753</v>
      </c>
      <c r="M13" s="12"/>
      <c r="N13" s="12"/>
      <c r="O13" s="12"/>
      <c r="P13" s="12"/>
      <c r="Q13" s="12"/>
      <c r="R13" s="12"/>
    </row>
    <row r="14" spans="2:18" s="13" customFormat="1" ht="12.75">
      <c r="B14" s="2"/>
      <c r="C14" s="10" t="s">
        <v>131</v>
      </c>
      <c r="D14" s="33" t="s">
        <v>132</v>
      </c>
      <c r="E14" s="26">
        <v>104000</v>
      </c>
      <c r="F14" s="26">
        <v>98000</v>
      </c>
      <c r="G14" s="3"/>
      <c r="I14" s="79" t="s">
        <v>754</v>
      </c>
      <c r="M14" s="12"/>
      <c r="N14" s="12"/>
      <c r="O14" s="12"/>
      <c r="P14" s="12"/>
      <c r="Q14" s="12"/>
      <c r="R14" s="12"/>
    </row>
    <row r="15" spans="2:18" s="13" customFormat="1" ht="12.75">
      <c r="B15" s="2"/>
      <c r="C15" s="10" t="s">
        <v>133</v>
      </c>
      <c r="D15" s="33" t="s">
        <v>134</v>
      </c>
      <c r="E15" s="11">
        <f>E12-E13-E14</f>
        <v>124500</v>
      </c>
      <c r="F15" s="11">
        <f>F12-F13-F14</f>
        <v>48000</v>
      </c>
      <c r="G15" s="3"/>
      <c r="I15" s="79" t="s">
        <v>755</v>
      </c>
      <c r="M15" s="12"/>
      <c r="N15" s="12"/>
      <c r="O15" s="12"/>
      <c r="P15" s="12"/>
      <c r="Q15" s="12"/>
      <c r="R15" s="12"/>
    </row>
    <row r="16" spans="2:18" s="13" customFormat="1" ht="12.75">
      <c r="B16" s="2"/>
      <c r="C16" s="81" t="s">
        <v>135</v>
      </c>
      <c r="D16" s="82"/>
      <c r="E16" s="82"/>
      <c r="F16" s="83"/>
      <c r="G16" s="3"/>
      <c r="I16" s="79" t="s">
        <v>756</v>
      </c>
      <c r="M16" s="12"/>
      <c r="N16" s="12"/>
      <c r="O16" s="12"/>
      <c r="P16" s="12"/>
      <c r="Q16" s="12"/>
      <c r="R16" s="12"/>
    </row>
    <row r="17" spans="2:18" s="13" customFormat="1" ht="12.75">
      <c r="B17" s="2"/>
      <c r="C17" s="10" t="s">
        <v>136</v>
      </c>
      <c r="D17" s="33" t="s">
        <v>137</v>
      </c>
      <c r="E17" s="26">
        <v>54000</v>
      </c>
      <c r="F17" s="26">
        <v>60000</v>
      </c>
      <c r="G17" s="3"/>
      <c r="I17" s="79" t="s">
        <v>757</v>
      </c>
      <c r="M17" s="12"/>
      <c r="N17" s="12"/>
      <c r="O17" s="12"/>
      <c r="P17" s="12"/>
      <c r="Q17" s="12"/>
      <c r="R17" s="12"/>
    </row>
    <row r="18" spans="2:18" s="13" customFormat="1" ht="25.5">
      <c r="B18" s="2"/>
      <c r="C18" s="10" t="s">
        <v>138</v>
      </c>
      <c r="D18" s="33" t="s">
        <v>139</v>
      </c>
      <c r="E18" s="26">
        <v>1200</v>
      </c>
      <c r="F18" s="26">
        <v>12400</v>
      </c>
      <c r="G18" s="3"/>
      <c r="I18" s="79" t="s">
        <v>758</v>
      </c>
      <c r="M18" s="12"/>
      <c r="N18" s="12"/>
      <c r="O18" s="12"/>
      <c r="P18" s="12"/>
      <c r="Q18" s="12"/>
      <c r="R18" s="12"/>
    </row>
    <row r="19" spans="2:18" s="13" customFormat="1" ht="38.25">
      <c r="B19" s="2"/>
      <c r="C19" s="10" t="s">
        <v>178</v>
      </c>
      <c r="D19" s="33" t="s">
        <v>140</v>
      </c>
      <c r="E19" s="11">
        <f>E17-E18</f>
        <v>52800</v>
      </c>
      <c r="F19" s="11">
        <f>F17-F18</f>
        <v>47600</v>
      </c>
      <c r="G19" s="3"/>
      <c r="I19" s="79" t="s">
        <v>759</v>
      </c>
      <c r="M19" s="12"/>
      <c r="N19" s="12"/>
      <c r="O19" s="12"/>
      <c r="P19" s="12"/>
      <c r="Q19" s="12"/>
      <c r="R19" s="12"/>
    </row>
    <row r="20" spans="2:18" s="13" customFormat="1" ht="12.75">
      <c r="B20" s="2"/>
      <c r="C20" s="24" t="s">
        <v>179</v>
      </c>
      <c r="D20" s="33" t="s">
        <v>141</v>
      </c>
      <c r="E20" s="26">
        <v>0</v>
      </c>
      <c r="F20" s="26">
        <v>0</v>
      </c>
      <c r="G20" s="3"/>
      <c r="I20" s="79" t="s">
        <v>760</v>
      </c>
      <c r="M20" s="12"/>
      <c r="N20" s="12"/>
      <c r="O20" s="12"/>
      <c r="P20" s="12"/>
      <c r="Q20" s="12"/>
      <c r="R20" s="12"/>
    </row>
    <row r="21" spans="2:18" s="13" customFormat="1" ht="25.5">
      <c r="B21" s="2"/>
      <c r="C21" s="24" t="s">
        <v>180</v>
      </c>
      <c r="D21" s="33" t="s">
        <v>142</v>
      </c>
      <c r="E21" s="26">
        <v>0</v>
      </c>
      <c r="F21" s="26">
        <v>0</v>
      </c>
      <c r="G21" s="3"/>
      <c r="I21" s="79" t="s">
        <v>761</v>
      </c>
      <c r="M21" s="12"/>
      <c r="N21" s="12"/>
      <c r="O21" s="12"/>
      <c r="P21" s="12"/>
      <c r="Q21" s="12"/>
      <c r="R21" s="12"/>
    </row>
    <row r="22" spans="2:18" s="13" customFormat="1" ht="12.75">
      <c r="B22" s="2"/>
      <c r="C22" s="24" t="s">
        <v>181</v>
      </c>
      <c r="D22" s="33" t="s">
        <v>143</v>
      </c>
      <c r="E22" s="26">
        <v>21000</v>
      </c>
      <c r="F22" s="26">
        <v>45000</v>
      </c>
      <c r="G22" s="3"/>
      <c r="I22" s="79" t="s">
        <v>762</v>
      </c>
      <c r="M22" s="12"/>
      <c r="N22" s="12"/>
      <c r="O22" s="12"/>
      <c r="P22" s="12"/>
      <c r="Q22" s="12"/>
      <c r="R22" s="12"/>
    </row>
    <row r="23" spans="2:18" s="13" customFormat="1" ht="12.75">
      <c r="B23" s="2"/>
      <c r="C23" s="24" t="s">
        <v>182</v>
      </c>
      <c r="D23" s="33" t="s">
        <v>144</v>
      </c>
      <c r="E23" s="26">
        <v>8400</v>
      </c>
      <c r="F23" s="26">
        <v>10000</v>
      </c>
      <c r="G23" s="3"/>
      <c r="I23" s="79" t="s">
        <v>763</v>
      </c>
      <c r="M23" s="12"/>
      <c r="N23" s="12"/>
      <c r="O23" s="12"/>
      <c r="P23" s="12"/>
      <c r="Q23" s="12"/>
      <c r="R23" s="12"/>
    </row>
    <row r="24" spans="2:18" s="13" customFormat="1" ht="12.75">
      <c r="B24" s="2"/>
      <c r="C24" s="10" t="s">
        <v>183</v>
      </c>
      <c r="D24" s="33" t="s">
        <v>145</v>
      </c>
      <c r="E24" s="11">
        <f>SUM(E25:E27)</f>
        <v>29200</v>
      </c>
      <c r="F24" s="11">
        <f>SUM(F25:F27)</f>
        <v>38000</v>
      </c>
      <c r="G24" s="3"/>
      <c r="I24" s="79" t="s">
        <v>764</v>
      </c>
      <c r="M24" s="12"/>
      <c r="N24" s="12"/>
      <c r="O24" s="12"/>
      <c r="P24" s="12"/>
      <c r="Q24" s="12"/>
      <c r="R24" s="12"/>
    </row>
    <row r="25" spans="2:18" s="13" customFormat="1" ht="12.75">
      <c r="B25" s="2"/>
      <c r="C25" s="24" t="s">
        <v>184</v>
      </c>
      <c r="D25" s="33" t="s">
        <v>146</v>
      </c>
      <c r="E25" s="26">
        <v>0</v>
      </c>
      <c r="F25" s="26">
        <v>0</v>
      </c>
      <c r="G25" s="3"/>
      <c r="I25" s="79" t="s">
        <v>765</v>
      </c>
      <c r="M25" s="12"/>
      <c r="N25" s="12"/>
      <c r="O25" s="12"/>
      <c r="P25" s="12"/>
      <c r="Q25" s="12"/>
      <c r="R25" s="12"/>
    </row>
    <row r="26" spans="2:18" s="13" customFormat="1" ht="12.75">
      <c r="B26" s="2"/>
      <c r="C26" s="24" t="s">
        <v>185</v>
      </c>
      <c r="D26" s="33" t="s">
        <v>147</v>
      </c>
      <c r="E26" s="26">
        <v>1200</v>
      </c>
      <c r="F26" s="26">
        <v>14000</v>
      </c>
      <c r="G26" s="3"/>
      <c r="M26" s="12"/>
      <c r="N26" s="12"/>
      <c r="O26" s="12"/>
      <c r="P26" s="12"/>
      <c r="Q26" s="12"/>
      <c r="R26" s="12"/>
    </row>
    <row r="27" spans="2:18" s="13" customFormat="1" ht="12.75">
      <c r="B27" s="2"/>
      <c r="C27" s="24" t="s">
        <v>186</v>
      </c>
      <c r="D27" s="33" t="s">
        <v>148</v>
      </c>
      <c r="E27" s="26">
        <v>28000</v>
      </c>
      <c r="F27" s="26">
        <v>24000</v>
      </c>
      <c r="G27" s="3"/>
      <c r="M27" s="12"/>
      <c r="N27" s="12"/>
      <c r="O27" s="12"/>
      <c r="P27" s="12"/>
      <c r="Q27" s="12"/>
      <c r="R27" s="12"/>
    </row>
    <row r="28" spans="2:18" s="13" customFormat="1" ht="25.5">
      <c r="B28" s="2"/>
      <c r="C28" s="10" t="s">
        <v>149</v>
      </c>
      <c r="D28" s="33" t="s">
        <v>150</v>
      </c>
      <c r="E28" s="11">
        <f>E19-E24</f>
        <v>23600</v>
      </c>
      <c r="F28" s="11">
        <f>F19-F24</f>
        <v>9600</v>
      </c>
      <c r="G28" s="3"/>
      <c r="M28" s="12"/>
      <c r="N28" s="12"/>
      <c r="O28" s="12"/>
      <c r="P28" s="12"/>
      <c r="Q28" s="12"/>
      <c r="R28" s="12"/>
    </row>
    <row r="29" spans="2:18" s="13" customFormat="1" ht="12.75">
      <c r="B29" s="2"/>
      <c r="C29" s="81" t="s">
        <v>151</v>
      </c>
      <c r="D29" s="82"/>
      <c r="E29" s="82"/>
      <c r="F29" s="83"/>
      <c r="G29" s="3"/>
      <c r="M29" s="12"/>
      <c r="N29" s="12"/>
      <c r="O29" s="12"/>
      <c r="P29" s="12"/>
      <c r="Q29" s="12"/>
      <c r="R29" s="12"/>
    </row>
    <row r="30" spans="2:18" s="13" customFormat="1" ht="12.75">
      <c r="B30" s="2"/>
      <c r="C30" s="10" t="s">
        <v>152</v>
      </c>
      <c r="D30" s="33" t="s">
        <v>153</v>
      </c>
      <c r="E30" s="26">
        <v>1200</v>
      </c>
      <c r="F30" s="26">
        <v>1500</v>
      </c>
      <c r="G30" s="3"/>
      <c r="M30" s="12"/>
      <c r="N30" s="12"/>
      <c r="O30" s="12"/>
      <c r="P30" s="12"/>
      <c r="Q30" s="12"/>
      <c r="R30" s="12"/>
    </row>
    <row r="31" spans="2:18" s="13" customFormat="1" ht="25.5">
      <c r="B31" s="2"/>
      <c r="C31" s="10" t="s">
        <v>154</v>
      </c>
      <c r="D31" s="33" t="s">
        <v>155</v>
      </c>
      <c r="E31" s="26">
        <v>350</v>
      </c>
      <c r="F31" s="26">
        <v>470</v>
      </c>
      <c r="G31" s="3"/>
      <c r="M31" s="12"/>
      <c r="N31" s="12"/>
      <c r="O31" s="12"/>
      <c r="P31" s="12"/>
      <c r="Q31" s="12"/>
      <c r="R31" s="12"/>
    </row>
    <row r="32" spans="2:18" s="13" customFormat="1" ht="38.25">
      <c r="B32" s="2"/>
      <c r="C32" s="10" t="s">
        <v>156</v>
      </c>
      <c r="D32" s="33" t="s">
        <v>157</v>
      </c>
      <c r="E32" s="11">
        <f>E30-E31</f>
        <v>850</v>
      </c>
      <c r="F32" s="11">
        <f>F30-F31</f>
        <v>1030</v>
      </c>
      <c r="G32" s="3"/>
      <c r="M32" s="12"/>
      <c r="N32" s="12"/>
      <c r="O32" s="12"/>
      <c r="P32" s="12"/>
      <c r="Q32" s="12"/>
      <c r="R32" s="12"/>
    </row>
    <row r="33" spans="2:18" s="13" customFormat="1" ht="12.75">
      <c r="B33" s="2"/>
      <c r="C33" s="10" t="s">
        <v>158</v>
      </c>
      <c r="D33" s="33" t="s">
        <v>159</v>
      </c>
      <c r="E33" s="26">
        <v>4150</v>
      </c>
      <c r="F33" s="26">
        <v>3200</v>
      </c>
      <c r="G33" s="3"/>
      <c r="M33" s="12"/>
      <c r="N33" s="12"/>
      <c r="O33" s="12"/>
      <c r="P33" s="12"/>
      <c r="Q33" s="12"/>
      <c r="R33" s="12"/>
    </row>
    <row r="34" spans="2:18" s="13" customFormat="1" ht="25.5">
      <c r="B34" s="2"/>
      <c r="C34" s="10" t="s">
        <v>160</v>
      </c>
      <c r="D34" s="33" t="s">
        <v>161</v>
      </c>
      <c r="E34" s="11">
        <f>E32-E33</f>
        <v>-3300</v>
      </c>
      <c r="F34" s="11">
        <f>F32-F33</f>
        <v>-2170</v>
      </c>
      <c r="G34" s="3"/>
      <c r="M34" s="12"/>
      <c r="N34" s="12"/>
      <c r="O34" s="12"/>
      <c r="P34" s="12"/>
      <c r="Q34" s="12"/>
      <c r="R34" s="12"/>
    </row>
    <row r="35" spans="2:18" s="13" customFormat="1" ht="25.5">
      <c r="B35" s="2"/>
      <c r="C35" s="10" t="s">
        <v>162</v>
      </c>
      <c r="D35" s="33" t="s">
        <v>163</v>
      </c>
      <c r="E35" s="11">
        <f>E15+E28+E34</f>
        <v>144800</v>
      </c>
      <c r="F35" s="11">
        <f>F15+F28+F34</f>
        <v>55430</v>
      </c>
      <c r="G35" s="3"/>
      <c r="M35" s="12"/>
      <c r="N35" s="12"/>
      <c r="O35" s="12"/>
      <c r="P35" s="12"/>
      <c r="Q35" s="12"/>
      <c r="R35" s="12"/>
    </row>
    <row r="36" spans="2:18" s="13" customFormat="1" ht="25.5">
      <c r="B36" s="2"/>
      <c r="C36" s="10" t="s">
        <v>164</v>
      </c>
      <c r="D36" s="33" t="s">
        <v>165</v>
      </c>
      <c r="E36" s="26">
        <v>0</v>
      </c>
      <c r="F36" s="26">
        <v>0</v>
      </c>
      <c r="G36" s="3"/>
      <c r="M36" s="12"/>
      <c r="N36" s="12"/>
      <c r="O36" s="12"/>
      <c r="P36" s="12"/>
      <c r="Q36" s="12"/>
      <c r="R36" s="12"/>
    </row>
    <row r="37" spans="2:18" s="13" customFormat="1" ht="25.5">
      <c r="B37" s="2"/>
      <c r="C37" s="10" t="s">
        <v>166</v>
      </c>
      <c r="D37" s="33" t="s">
        <v>167</v>
      </c>
      <c r="E37" s="26">
        <v>0</v>
      </c>
      <c r="F37" s="26">
        <v>0</v>
      </c>
      <c r="G37" s="3"/>
      <c r="M37" s="12"/>
      <c r="N37" s="12"/>
      <c r="O37" s="12"/>
      <c r="P37" s="12"/>
      <c r="Q37" s="12"/>
      <c r="R37" s="12"/>
    </row>
    <row r="38" spans="2:18" s="13" customFormat="1" ht="25.5">
      <c r="B38" s="2"/>
      <c r="C38" s="10" t="s">
        <v>168</v>
      </c>
      <c r="D38" s="33" t="s">
        <v>169</v>
      </c>
      <c r="E38" s="11">
        <f>E35+E36-E37</f>
        <v>144800</v>
      </c>
      <c r="F38" s="11">
        <f>F35+F36-F37</f>
        <v>55430</v>
      </c>
      <c r="G38" s="3"/>
      <c r="M38" s="12"/>
      <c r="N38" s="12"/>
      <c r="O38" s="12"/>
      <c r="P38" s="12"/>
      <c r="Q38" s="12"/>
      <c r="R38" s="12"/>
    </row>
    <row r="39" spans="2:18" s="13" customFormat="1" ht="25.5">
      <c r="B39" s="2"/>
      <c r="C39" s="10" t="s">
        <v>170</v>
      </c>
      <c r="D39" s="33" t="s">
        <v>171</v>
      </c>
      <c r="E39" s="26">
        <v>15980</v>
      </c>
      <c r="F39" s="26">
        <v>12780</v>
      </c>
      <c r="G39" s="3"/>
      <c r="M39" s="12"/>
      <c r="N39" s="12"/>
      <c r="O39" s="12"/>
      <c r="P39" s="12"/>
      <c r="Q39" s="12"/>
      <c r="R39" s="12"/>
    </row>
    <row r="40" spans="2:18" s="13" customFormat="1" ht="12.75">
      <c r="B40" s="2"/>
      <c r="C40" s="10" t="s">
        <v>172</v>
      </c>
      <c r="D40" s="33" t="s">
        <v>173</v>
      </c>
      <c r="E40" s="26">
        <v>13874</v>
      </c>
      <c r="F40" s="26">
        <v>0</v>
      </c>
      <c r="G40" s="3"/>
      <c r="M40" s="12"/>
      <c r="N40" s="12"/>
      <c r="O40" s="12"/>
      <c r="P40" s="12"/>
      <c r="Q40" s="12"/>
      <c r="R40" s="12"/>
    </row>
    <row r="41" spans="2:18" s="13" customFormat="1" ht="12.75">
      <c r="B41" s="2"/>
      <c r="C41" s="10" t="s">
        <v>174</v>
      </c>
      <c r="D41" s="33" t="s">
        <v>175</v>
      </c>
      <c r="E41" s="26">
        <v>0</v>
      </c>
      <c r="F41" s="26">
        <v>0</v>
      </c>
      <c r="G41" s="3"/>
      <c r="M41" s="12"/>
      <c r="N41" s="12"/>
      <c r="O41" s="12"/>
      <c r="P41" s="12"/>
      <c r="Q41" s="12"/>
      <c r="R41" s="12"/>
    </row>
    <row r="42" spans="2:18" s="13" customFormat="1" ht="12.75">
      <c r="B42" s="2"/>
      <c r="C42" s="10" t="s">
        <v>176</v>
      </c>
      <c r="D42" s="33" t="s">
        <v>177</v>
      </c>
      <c r="E42" s="11">
        <f>E38-E39-E40-E41</f>
        <v>114946</v>
      </c>
      <c r="F42" s="11">
        <f>F38-F39-F40-F41</f>
        <v>42650</v>
      </c>
      <c r="G42" s="3"/>
      <c r="M42" s="12"/>
      <c r="N42" s="12"/>
      <c r="O42" s="12"/>
      <c r="P42" s="12"/>
      <c r="Q42" s="12"/>
      <c r="R42" s="12"/>
    </row>
    <row r="43" spans="2:9" ht="12" customHeight="1" thickBot="1">
      <c r="B43" s="4"/>
      <c r="C43" s="22"/>
      <c r="D43" s="22"/>
      <c r="E43" s="22"/>
      <c r="F43" s="22"/>
      <c r="G43" s="23"/>
      <c r="I43" s="13"/>
    </row>
    <row r="44" ht="12" customHeight="1">
      <c r="I44" s="13"/>
    </row>
    <row r="45" ht="12" customHeight="1">
      <c r="I45" s="13"/>
    </row>
    <row r="46" ht="12" customHeight="1">
      <c r="I46" s="13"/>
    </row>
    <row r="47" ht="12" customHeight="1">
      <c r="I47" s="13"/>
    </row>
    <row r="48" ht="12" customHeight="1">
      <c r="I48" s="13"/>
    </row>
    <row r="49" ht="12" customHeight="1">
      <c r="I49" s="13"/>
    </row>
    <row r="50" ht="12" customHeight="1">
      <c r="I50" s="13"/>
    </row>
    <row r="51" ht="12" customHeight="1">
      <c r="I51" s="13"/>
    </row>
    <row r="52" ht="12" customHeight="1">
      <c r="I52" s="13"/>
    </row>
    <row r="53" ht="12" customHeight="1">
      <c r="I53" s="13"/>
    </row>
    <row r="54" ht="12" customHeight="1">
      <c r="I54" s="13"/>
    </row>
    <row r="55" ht="12" customHeight="1">
      <c r="I55" s="13"/>
    </row>
    <row r="56" ht="12" customHeight="1">
      <c r="I56" s="13"/>
    </row>
    <row r="57" ht="12" customHeight="1">
      <c r="I57" s="13"/>
    </row>
    <row r="58" ht="12" customHeight="1">
      <c r="I58" s="13"/>
    </row>
    <row r="59" ht="12" customHeight="1">
      <c r="I59" s="13"/>
    </row>
    <row r="60" ht="12" customHeight="1">
      <c r="I60" s="13"/>
    </row>
    <row r="61" ht="12" customHeight="1">
      <c r="I61" s="13"/>
    </row>
    <row r="62" ht="12" customHeight="1">
      <c r="I62" s="13"/>
    </row>
    <row r="63" ht="12" customHeight="1">
      <c r="I63" s="13"/>
    </row>
    <row r="64" ht="12" customHeight="1">
      <c r="I64" s="13"/>
    </row>
    <row r="65" ht="12" customHeight="1">
      <c r="I65" s="13"/>
    </row>
    <row r="66" ht="12" customHeight="1">
      <c r="I66" s="13"/>
    </row>
    <row r="67" ht="12" customHeight="1">
      <c r="I67" s="13"/>
    </row>
    <row r="68" ht="12" customHeight="1">
      <c r="I68" s="13"/>
    </row>
    <row r="69" ht="12" customHeight="1">
      <c r="I69" s="13"/>
    </row>
    <row r="70" ht="12" customHeight="1">
      <c r="I70" s="13"/>
    </row>
    <row r="71" ht="12" customHeight="1">
      <c r="I71" s="13"/>
    </row>
    <row r="72" ht="12" customHeight="1">
      <c r="I72" s="13"/>
    </row>
    <row r="73" ht="12" customHeight="1">
      <c r="I73" s="13"/>
    </row>
    <row r="74" ht="12" customHeight="1">
      <c r="I74" s="13"/>
    </row>
    <row r="75" ht="12" customHeight="1">
      <c r="I75" s="13"/>
    </row>
    <row r="76" ht="12" customHeight="1">
      <c r="I76" s="13"/>
    </row>
    <row r="77" ht="12" customHeight="1">
      <c r="I77" s="13"/>
    </row>
    <row r="78" ht="12" customHeight="1">
      <c r="I78" s="13"/>
    </row>
    <row r="79" ht="12" customHeight="1">
      <c r="I79" s="13"/>
    </row>
    <row r="80" ht="12" customHeight="1">
      <c r="I80" s="13"/>
    </row>
    <row r="81" ht="12" customHeight="1">
      <c r="I81" s="13"/>
    </row>
    <row r="82" ht="12" customHeight="1">
      <c r="I82" s="13"/>
    </row>
    <row r="83" ht="12" customHeight="1">
      <c r="I83" s="13"/>
    </row>
    <row r="84" ht="12" customHeight="1">
      <c r="I84" s="13"/>
    </row>
    <row r="85" ht="12" customHeight="1">
      <c r="I85" s="13"/>
    </row>
    <row r="86" ht="12" customHeight="1">
      <c r="I86" s="13"/>
    </row>
    <row r="87" ht="12" customHeight="1">
      <c r="I87" s="13"/>
    </row>
    <row r="88" ht="12" customHeight="1">
      <c r="I88" s="13"/>
    </row>
    <row r="89" ht="12" customHeight="1">
      <c r="I89" s="13"/>
    </row>
    <row r="90" ht="12" customHeight="1">
      <c r="I90" s="13"/>
    </row>
    <row r="91" ht="12" customHeight="1">
      <c r="I91" s="13"/>
    </row>
    <row r="92" ht="12" customHeight="1">
      <c r="I92" s="13"/>
    </row>
    <row r="93" ht="12" customHeight="1">
      <c r="I93" s="13"/>
    </row>
    <row r="94" ht="12" customHeight="1">
      <c r="I94" s="13"/>
    </row>
    <row r="95" ht="12" customHeight="1">
      <c r="I95" s="13"/>
    </row>
    <row r="96" ht="12" customHeight="1">
      <c r="I96" s="13"/>
    </row>
    <row r="97" ht="12" customHeight="1">
      <c r="I97" s="13"/>
    </row>
    <row r="98" ht="12" customHeight="1">
      <c r="I98" s="13"/>
    </row>
    <row r="99" ht="12" customHeight="1">
      <c r="I99" s="13"/>
    </row>
  </sheetData>
  <sheetProtection/>
  <mergeCells count="4">
    <mergeCell ref="C16:F16"/>
    <mergeCell ref="C29:F29"/>
    <mergeCell ref="C3:F3"/>
    <mergeCell ref="C6:F6"/>
  </mergeCells>
  <hyperlinks>
    <hyperlink ref="I2" location="Ф1!A1" display="Бухгалтерский баланс (Форма №1)"/>
    <hyperlink ref="I3" location="Ф2!A1" display="Отчет о прибылях и убытках (Форма №2) "/>
    <hyperlink ref="I4" location="Ф3!A1" display="Отчет об изменении капитала (Форма № 3)"/>
    <hyperlink ref="I5" location="Ф4!A1" display="Отчет о движении денежных средств (Форма № 4)"/>
    <hyperlink ref="I6" location="Т5!A1" display="Т.5 Расчет показателей платежеспособности "/>
    <hyperlink ref="I7" location="Т2!A1" display="Т.2 Анализ платежеспособности организации"/>
    <hyperlink ref="I8" location="Т3!A1" display="т.3 Расчет величины чистых активов"/>
    <hyperlink ref="I9" location="Т4!A1" display="т.4 Анализ формирования величины чистых активов организации"/>
    <hyperlink ref="I10" location="Т5!A1" display="т.5 Анализ показателей финансовой независимости по критерию собственности источников средств"/>
    <hyperlink ref="I11" location="Т6!A1" display="т.6 Анализ состава, структуры и темпов роста дебиторской задолженности"/>
    <hyperlink ref="I12" location="Т7!A1" display="т.7 Анализ состава, структуры и темпов роста кредиторской задолженности"/>
    <hyperlink ref="I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I14" location="Т9!A1" display="т.9 Анализ состояния расчетов"/>
    <hyperlink ref="I15" location="Т10!A1" display="т.10 Определение наличия собственных и заемных оборотных активов по критерию собственности источников"/>
    <hyperlink ref="I16" location="Т11!A1" display="т.11 Анализ факторов изменения наличия собственных оборотных активов"/>
    <hyperlink ref="I17" location="Т12!A1" display="т.12 Степень покрытия внеоборотных активов источниками собственных средств"/>
    <hyperlink ref="I18" location="Т13!A1" display="т.13 Анализ динамики притока и оттока денежных средств"/>
    <hyperlink ref="I19" location="Т14!A1" display="т.14 Анализ структуры притока и оттока денежных средств"/>
    <hyperlink ref="I20" location="Т15!A1" display="т.15 Анализ деловой активности организации"/>
    <hyperlink ref="I21" location="Т16!A1" display="т.16 Анализ состава и структуры  выручки (нетто) от реализации товаров, продукции, работ, услуг"/>
    <hyperlink ref="I22" location="Т17!A1" display="т.17 Анализ динамики выручки (нетто) от реализации товаров, продукции, работ, услуг  на экспорт"/>
    <hyperlink ref="I23" location="Т18!A1" display="т.18 Анализ конкурентоспособности продукции по критерию цены и прибыли"/>
    <hyperlink ref="I24" location="Т19!A1" display="т.19 ПЕРЕЧЕНЬ показателей реестра финансового состояния организации"/>
    <hyperlink ref="I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W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7.25390625" style="14" bestFit="1" customWidth="1"/>
    <col min="4" max="4" width="21.625" style="14" customWidth="1"/>
    <col min="5" max="5" width="10.625" style="15" customWidth="1"/>
    <col min="6" max="7" width="10.125" style="15" bestFit="1" customWidth="1"/>
    <col min="8" max="8" width="9.375" style="15" customWidth="1"/>
    <col min="9" max="9" width="10.25390625" style="15" customWidth="1"/>
    <col min="10" max="10" width="8.25390625" style="15" customWidth="1"/>
    <col min="11" max="11" width="9.875" style="15" bestFit="1" customWidth="1"/>
    <col min="12" max="12" width="10.375" style="15" customWidth="1"/>
    <col min="13" max="13" width="10.125" style="15" bestFit="1" customWidth="1"/>
    <col min="14" max="14" width="10.375" style="15" customWidth="1"/>
    <col min="15" max="15" width="12.125" style="15" customWidth="1"/>
    <col min="16" max="16" width="8.25390625" style="15" customWidth="1"/>
    <col min="17" max="17" width="3.00390625" style="1" customWidth="1"/>
    <col min="18" max="18" width="2.75390625" style="1" customWidth="1"/>
    <col min="19" max="19" width="67.125" style="1" customWidth="1"/>
    <col min="20" max="20" width="2.75390625" style="1" customWidth="1"/>
    <col min="21" max="21" width="6.625" style="1" bestFit="1" customWidth="1"/>
    <col min="22" max="22" width="2.75390625" style="1" customWidth="1"/>
    <col min="23" max="23" width="6.625" style="1" bestFit="1" customWidth="1"/>
    <col min="24" max="25" width="2.75390625" style="1" customWidth="1"/>
    <col min="26" max="30" width="3.25390625" style="1" bestFit="1" customWidth="1"/>
    <col min="31" max="31" width="4.75390625" style="1" bestFit="1" customWidth="1"/>
    <col min="32" max="16384" width="2.75390625" style="1" customWidth="1"/>
  </cols>
  <sheetData>
    <row r="1" spans="2:24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49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S2" s="77" t="s">
        <v>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49" ht="18">
      <c r="B3" s="19"/>
      <c r="C3" s="80" t="s">
        <v>662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20"/>
      <c r="S3" s="77" t="s">
        <v>117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0"/>
      <c r="S4" s="77" t="s">
        <v>192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2:49" ht="44.25" customHeight="1">
      <c r="B5" s="21"/>
      <c r="C5" s="91" t="s">
        <v>363</v>
      </c>
      <c r="D5" s="91" t="s">
        <v>314</v>
      </c>
      <c r="E5" s="115" t="s">
        <v>532</v>
      </c>
      <c r="F5" s="115"/>
      <c r="G5" s="115" t="s">
        <v>533</v>
      </c>
      <c r="H5" s="115"/>
      <c r="I5" s="115" t="s">
        <v>639</v>
      </c>
      <c r="J5" s="115"/>
      <c r="K5" s="120" t="s">
        <v>640</v>
      </c>
      <c r="L5" s="121"/>
      <c r="M5" s="120" t="s">
        <v>641</v>
      </c>
      <c r="N5" s="121"/>
      <c r="O5" s="120" t="s">
        <v>642</v>
      </c>
      <c r="P5" s="121"/>
      <c r="Q5" s="20"/>
      <c r="S5" s="77" t="s">
        <v>308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53.25" customHeight="1">
      <c r="A6" s="62"/>
      <c r="B6" s="21"/>
      <c r="C6" s="92"/>
      <c r="D6" s="92"/>
      <c r="E6" s="48" t="str">
        <f>'Т4'!E6</f>
        <v>сумма (млн.руб)</v>
      </c>
      <c r="F6" s="48" t="str">
        <f>'Т4'!F6</f>
        <v>Удельный вес,%</v>
      </c>
      <c r="G6" s="48" t="str">
        <f aca="true" t="shared" si="0" ref="G6:L6">E6</f>
        <v>сумма (млн.руб)</v>
      </c>
      <c r="H6" s="48" t="str">
        <f t="shared" si="0"/>
        <v>Удельный вес,%</v>
      </c>
      <c r="I6" s="48" t="str">
        <f t="shared" si="0"/>
        <v>сумма (млн.руб)</v>
      </c>
      <c r="J6" s="48" t="str">
        <f t="shared" si="0"/>
        <v>Удельный вес,%</v>
      </c>
      <c r="K6" s="48" t="str">
        <f t="shared" si="0"/>
        <v>сумма (млн.руб)</v>
      </c>
      <c r="L6" s="48" t="str">
        <f t="shared" si="0"/>
        <v>Удельный вес,%</v>
      </c>
      <c r="M6" s="48" t="str">
        <f>I6</f>
        <v>сумма (млн.руб)</v>
      </c>
      <c r="N6" s="48" t="str">
        <f>J6</f>
        <v>Удельный вес,%</v>
      </c>
      <c r="O6" s="48" t="str">
        <f>M6</f>
        <v>сумма (млн.руб)</v>
      </c>
      <c r="P6" s="48" t="str">
        <f>N6</f>
        <v>Удельный вес,%</v>
      </c>
      <c r="Q6" s="20"/>
      <c r="S6" s="78" t="s">
        <v>747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31" s="13" customFormat="1" ht="51">
      <c r="A7" s="62"/>
      <c r="B7" s="2"/>
      <c r="C7" s="32">
        <v>1</v>
      </c>
      <c r="D7" s="10" t="s">
        <v>646</v>
      </c>
      <c r="E7" s="45">
        <f aca="true" t="shared" si="1" ref="E7:J7">E8+E19</f>
        <v>720000</v>
      </c>
      <c r="F7" s="52">
        <f t="shared" si="1"/>
        <v>1</v>
      </c>
      <c r="G7" s="45">
        <f t="shared" si="1"/>
        <v>765500</v>
      </c>
      <c r="H7" s="52">
        <f t="shared" si="1"/>
        <v>1</v>
      </c>
      <c r="I7" s="45">
        <f t="shared" si="1"/>
        <v>814000</v>
      </c>
      <c r="J7" s="52">
        <f t="shared" si="1"/>
        <v>1</v>
      </c>
      <c r="K7" s="45">
        <f>G7-E7</f>
        <v>45500</v>
      </c>
      <c r="L7" s="52">
        <f>H7-F7</f>
        <v>0</v>
      </c>
      <c r="M7" s="45">
        <f>I7-E7</f>
        <v>94000</v>
      </c>
      <c r="N7" s="52">
        <f>J7-F7</f>
        <v>0</v>
      </c>
      <c r="O7" s="45">
        <f>I7-G7</f>
        <v>48500</v>
      </c>
      <c r="P7" s="52">
        <f>J7-H7</f>
        <v>0</v>
      </c>
      <c r="Q7" s="3"/>
      <c r="S7" s="79" t="s">
        <v>748</v>
      </c>
      <c r="Z7" s="12"/>
      <c r="AA7" s="12"/>
      <c r="AB7" s="12"/>
      <c r="AC7" s="12"/>
      <c r="AD7" s="12"/>
      <c r="AE7" s="12"/>
    </row>
    <row r="8" spans="2:31" s="13" customFormat="1" ht="12.75">
      <c r="B8" s="2"/>
      <c r="C8" s="53" t="s">
        <v>378</v>
      </c>
      <c r="D8" s="24" t="s">
        <v>647</v>
      </c>
      <c r="E8" s="45">
        <f aca="true" t="shared" si="2" ref="E8:J8">E9+E14</f>
        <v>190000</v>
      </c>
      <c r="F8" s="52">
        <f t="shared" si="2"/>
        <v>0.2638888888888889</v>
      </c>
      <c r="G8" s="45">
        <f t="shared" si="2"/>
        <v>213000</v>
      </c>
      <c r="H8" s="52">
        <f t="shared" si="2"/>
        <v>0.2782495101241019</v>
      </c>
      <c r="I8" s="45">
        <f t="shared" si="2"/>
        <v>224000</v>
      </c>
      <c r="J8" s="52">
        <f t="shared" si="2"/>
        <v>0.2751842751842752</v>
      </c>
      <c r="K8" s="45">
        <f aca="true" t="shared" si="3" ref="K8:K19">G8-E8</f>
        <v>23000</v>
      </c>
      <c r="L8" s="52">
        <f aca="true" t="shared" si="4" ref="L8:L19">H8-F8</f>
        <v>0.014360621235212978</v>
      </c>
      <c r="M8" s="45">
        <f aca="true" t="shared" si="5" ref="M8:M19">I8-E8</f>
        <v>34000</v>
      </c>
      <c r="N8" s="52">
        <f aca="true" t="shared" si="6" ref="N8:N19">J8-F8</f>
        <v>0.01129538629538629</v>
      </c>
      <c r="O8" s="45">
        <f aca="true" t="shared" si="7" ref="O8:O19">I8-G8</f>
        <v>11000</v>
      </c>
      <c r="P8" s="52">
        <f aca="true" t="shared" si="8" ref="P8:P19">J8-H8</f>
        <v>-0.0030652349398266887</v>
      </c>
      <c r="Q8" s="3"/>
      <c r="S8" s="79" t="s">
        <v>746</v>
      </c>
      <c r="Z8" s="12"/>
      <c r="AA8" s="12"/>
      <c r="AB8" s="12"/>
      <c r="AC8" s="12"/>
      <c r="AD8" s="12"/>
      <c r="AE8" s="12"/>
    </row>
    <row r="9" spans="2:31" s="13" customFormat="1" ht="38.25">
      <c r="B9" s="2"/>
      <c r="C9" s="53" t="s">
        <v>379</v>
      </c>
      <c r="D9" s="25" t="s">
        <v>648</v>
      </c>
      <c r="E9" s="45">
        <f aca="true" t="shared" si="9" ref="E9:J9">SUM(E10:E13)</f>
        <v>60000</v>
      </c>
      <c r="F9" s="52">
        <f t="shared" si="9"/>
        <v>0.08333333333333334</v>
      </c>
      <c r="G9" s="45">
        <f t="shared" si="9"/>
        <v>65000</v>
      </c>
      <c r="H9" s="52">
        <f t="shared" si="9"/>
        <v>0.08491182233834095</v>
      </c>
      <c r="I9" s="45">
        <f t="shared" si="9"/>
        <v>72000</v>
      </c>
      <c r="J9" s="52">
        <f t="shared" si="9"/>
        <v>0.08845208845208846</v>
      </c>
      <c r="K9" s="45">
        <f t="shared" si="3"/>
        <v>5000</v>
      </c>
      <c r="L9" s="52">
        <f t="shared" si="4"/>
        <v>0.0015784890050076078</v>
      </c>
      <c r="M9" s="45">
        <f t="shared" si="5"/>
        <v>12000</v>
      </c>
      <c r="N9" s="52">
        <f t="shared" si="6"/>
        <v>0.0051187551187551195</v>
      </c>
      <c r="O9" s="45">
        <f t="shared" si="7"/>
        <v>7000</v>
      </c>
      <c r="P9" s="52">
        <f t="shared" si="8"/>
        <v>0.0035402661137475117</v>
      </c>
      <c r="Q9" s="3"/>
      <c r="S9" s="79" t="s">
        <v>749</v>
      </c>
      <c r="Z9" s="12"/>
      <c r="AA9" s="12"/>
      <c r="AB9" s="12"/>
      <c r="AC9" s="12"/>
      <c r="AD9" s="12"/>
      <c r="AE9" s="12"/>
    </row>
    <row r="10" spans="2:31" s="13" customFormat="1" ht="12.75">
      <c r="B10" s="2"/>
      <c r="C10" s="53" t="s">
        <v>651</v>
      </c>
      <c r="D10" s="41" t="s">
        <v>659</v>
      </c>
      <c r="E10" s="46">
        <v>25000</v>
      </c>
      <c r="F10" s="52">
        <f>E10/E$7</f>
        <v>0.034722222222222224</v>
      </c>
      <c r="G10" s="46">
        <v>35000</v>
      </c>
      <c r="H10" s="52">
        <f>G10/G$7</f>
        <v>0.045721750489875895</v>
      </c>
      <c r="I10" s="46">
        <v>38000</v>
      </c>
      <c r="J10" s="52">
        <f>I10/I$7</f>
        <v>0.04668304668304668</v>
      </c>
      <c r="K10" s="45">
        <f t="shared" si="3"/>
        <v>10000</v>
      </c>
      <c r="L10" s="52">
        <f t="shared" si="4"/>
        <v>0.010999528267653672</v>
      </c>
      <c r="M10" s="45">
        <f t="shared" si="5"/>
        <v>13000</v>
      </c>
      <c r="N10" s="52">
        <f t="shared" si="6"/>
        <v>0.011960824460824457</v>
      </c>
      <c r="O10" s="45">
        <f t="shared" si="7"/>
        <v>3000</v>
      </c>
      <c r="P10" s="52">
        <f t="shared" si="8"/>
        <v>0.0009612961931707853</v>
      </c>
      <c r="Q10" s="3"/>
      <c r="S10" s="79" t="s">
        <v>750</v>
      </c>
      <c r="Z10" s="12"/>
      <c r="AA10" s="12"/>
      <c r="AB10" s="12"/>
      <c r="AC10" s="12"/>
      <c r="AD10" s="12"/>
      <c r="AE10" s="12"/>
    </row>
    <row r="11" spans="2:31" s="13" customFormat="1" ht="12.75">
      <c r="B11" s="2"/>
      <c r="C11" s="53" t="s">
        <v>652</v>
      </c>
      <c r="D11" s="41" t="s">
        <v>660</v>
      </c>
      <c r="E11" s="46">
        <v>18000</v>
      </c>
      <c r="F11" s="52">
        <f aca="true" t="shared" si="10" ref="F11:H13">E11/E$7</f>
        <v>0.025</v>
      </c>
      <c r="G11" s="46">
        <v>14000</v>
      </c>
      <c r="H11" s="52">
        <f t="shared" si="10"/>
        <v>0.018288700195950358</v>
      </c>
      <c r="I11" s="46">
        <v>17000</v>
      </c>
      <c r="J11" s="52">
        <f>I11/I$7</f>
        <v>0.020884520884520884</v>
      </c>
      <c r="K11" s="45">
        <f t="shared" si="3"/>
        <v>-4000</v>
      </c>
      <c r="L11" s="52">
        <f t="shared" si="4"/>
        <v>-0.006711299804049643</v>
      </c>
      <c r="M11" s="45">
        <f t="shared" si="5"/>
        <v>-1000</v>
      </c>
      <c r="N11" s="52">
        <f t="shared" si="6"/>
        <v>-0.004115479115479118</v>
      </c>
      <c r="O11" s="45">
        <f t="shared" si="7"/>
        <v>3000</v>
      </c>
      <c r="P11" s="52">
        <f t="shared" si="8"/>
        <v>0.0025958206885705257</v>
      </c>
      <c r="Q11" s="3"/>
      <c r="S11" s="79" t="s">
        <v>751</v>
      </c>
      <c r="Z11" s="12"/>
      <c r="AA11" s="12"/>
      <c r="AB11" s="12"/>
      <c r="AC11" s="12"/>
      <c r="AD11" s="12"/>
      <c r="AE11" s="12"/>
    </row>
    <row r="12" spans="2:31" s="13" customFormat="1" ht="12.75">
      <c r="B12" s="2"/>
      <c r="C12" s="53" t="s">
        <v>653</v>
      </c>
      <c r="D12" s="41" t="s">
        <v>661</v>
      </c>
      <c r="E12" s="46">
        <v>17000</v>
      </c>
      <c r="F12" s="52">
        <f t="shared" si="10"/>
        <v>0.02361111111111111</v>
      </c>
      <c r="G12" s="46">
        <v>16000</v>
      </c>
      <c r="H12" s="52">
        <f t="shared" si="10"/>
        <v>0.020901371652514697</v>
      </c>
      <c r="I12" s="46">
        <v>17000</v>
      </c>
      <c r="J12" s="52">
        <f>I12/I$7</f>
        <v>0.020884520884520884</v>
      </c>
      <c r="K12" s="45">
        <f t="shared" si="3"/>
        <v>-1000</v>
      </c>
      <c r="L12" s="52">
        <f t="shared" si="4"/>
        <v>-0.0027097394585964135</v>
      </c>
      <c r="M12" s="45">
        <f t="shared" si="5"/>
        <v>0</v>
      </c>
      <c r="N12" s="52">
        <f t="shared" si="6"/>
        <v>-0.0027265902265902267</v>
      </c>
      <c r="O12" s="45">
        <f t="shared" si="7"/>
        <v>1000</v>
      </c>
      <c r="P12" s="52">
        <f t="shared" si="8"/>
        <v>-1.6850767993813187E-05</v>
      </c>
      <c r="Q12" s="3"/>
      <c r="S12" s="79" t="s">
        <v>752</v>
      </c>
      <c r="Z12" s="12"/>
      <c r="AA12" s="12"/>
      <c r="AB12" s="12"/>
      <c r="AC12" s="12"/>
      <c r="AD12" s="12"/>
      <c r="AE12" s="12"/>
    </row>
    <row r="13" spans="2:31" s="13" customFormat="1" ht="12.75">
      <c r="B13" s="2"/>
      <c r="C13" s="53" t="s">
        <v>654</v>
      </c>
      <c r="D13" s="41" t="s">
        <v>643</v>
      </c>
      <c r="E13" s="45"/>
      <c r="F13" s="52">
        <f t="shared" si="10"/>
        <v>0</v>
      </c>
      <c r="G13" s="45"/>
      <c r="H13" s="52">
        <f t="shared" si="10"/>
        <v>0</v>
      </c>
      <c r="I13" s="45"/>
      <c r="J13" s="52">
        <f>I13/I$7</f>
        <v>0</v>
      </c>
      <c r="K13" s="45">
        <f t="shared" si="3"/>
        <v>0</v>
      </c>
      <c r="L13" s="52">
        <f t="shared" si="4"/>
        <v>0</v>
      </c>
      <c r="M13" s="45">
        <f t="shared" si="5"/>
        <v>0</v>
      </c>
      <c r="N13" s="52">
        <f t="shared" si="6"/>
        <v>0</v>
      </c>
      <c r="O13" s="45">
        <f t="shared" si="7"/>
        <v>0</v>
      </c>
      <c r="P13" s="52">
        <f t="shared" si="8"/>
        <v>0</v>
      </c>
      <c r="Q13" s="3"/>
      <c r="S13" s="79" t="s">
        <v>753</v>
      </c>
      <c r="Z13" s="12"/>
      <c r="AA13" s="12"/>
      <c r="AB13" s="12"/>
      <c r="AC13" s="12"/>
      <c r="AD13" s="12"/>
      <c r="AE13" s="12"/>
    </row>
    <row r="14" spans="2:31" s="13" customFormat="1" ht="24.75" customHeight="1">
      <c r="B14" s="2"/>
      <c r="C14" s="53" t="s">
        <v>381</v>
      </c>
      <c r="D14" s="25" t="s">
        <v>649</v>
      </c>
      <c r="E14" s="45">
        <f aca="true" t="shared" si="11" ref="E14:J14">SUM(E15:E18)</f>
        <v>130000</v>
      </c>
      <c r="F14" s="52">
        <f t="shared" si="11"/>
        <v>0.18055555555555555</v>
      </c>
      <c r="G14" s="45">
        <f t="shared" si="11"/>
        <v>148000</v>
      </c>
      <c r="H14" s="52">
        <f t="shared" si="11"/>
        <v>0.19333768778576094</v>
      </c>
      <c r="I14" s="45">
        <f t="shared" si="11"/>
        <v>152000</v>
      </c>
      <c r="J14" s="52">
        <f t="shared" si="11"/>
        <v>0.18673218673218672</v>
      </c>
      <c r="K14" s="45">
        <f t="shared" si="3"/>
        <v>18000</v>
      </c>
      <c r="L14" s="52">
        <f t="shared" si="4"/>
        <v>0.012782132230205384</v>
      </c>
      <c r="M14" s="45">
        <f t="shared" si="5"/>
        <v>22000</v>
      </c>
      <c r="N14" s="52">
        <f t="shared" si="6"/>
        <v>0.00617663117663117</v>
      </c>
      <c r="O14" s="45">
        <f t="shared" si="7"/>
        <v>4000</v>
      </c>
      <c r="P14" s="52">
        <f t="shared" si="8"/>
        <v>-0.006605501053574214</v>
      </c>
      <c r="Q14" s="3"/>
      <c r="S14" s="79" t="s">
        <v>754</v>
      </c>
      <c r="Z14" s="12"/>
      <c r="AA14" s="12"/>
      <c r="AB14" s="12"/>
      <c r="AC14" s="12"/>
      <c r="AD14" s="12"/>
      <c r="AE14" s="12"/>
    </row>
    <row r="15" spans="2:31" s="13" customFormat="1" ht="12.75">
      <c r="B15" s="2"/>
      <c r="C15" s="53" t="s">
        <v>655</v>
      </c>
      <c r="D15" s="41" t="s">
        <v>644</v>
      </c>
      <c r="E15" s="46">
        <v>70000</v>
      </c>
      <c r="F15" s="52">
        <f>E15/E$7</f>
        <v>0.09722222222222222</v>
      </c>
      <c r="G15" s="46">
        <v>80000</v>
      </c>
      <c r="H15" s="52">
        <f>G15/G$7</f>
        <v>0.10450685826257348</v>
      </c>
      <c r="I15" s="46">
        <v>82000</v>
      </c>
      <c r="J15" s="52">
        <f>I15/I$7</f>
        <v>0.10073710073710074</v>
      </c>
      <c r="K15" s="45">
        <f t="shared" si="3"/>
        <v>10000</v>
      </c>
      <c r="L15" s="52">
        <f t="shared" si="4"/>
        <v>0.007284636040351261</v>
      </c>
      <c r="M15" s="45">
        <f t="shared" si="5"/>
        <v>12000</v>
      </c>
      <c r="N15" s="52">
        <f t="shared" si="6"/>
        <v>0.003514878514878514</v>
      </c>
      <c r="O15" s="45">
        <f t="shared" si="7"/>
        <v>2000</v>
      </c>
      <c r="P15" s="52">
        <f t="shared" si="8"/>
        <v>-0.0037697575254727472</v>
      </c>
      <c r="Q15" s="3"/>
      <c r="S15" s="79" t="s">
        <v>755</v>
      </c>
      <c r="Z15" s="12"/>
      <c r="AA15" s="12"/>
      <c r="AB15" s="12"/>
      <c r="AC15" s="12"/>
      <c r="AD15" s="12"/>
      <c r="AE15" s="12"/>
    </row>
    <row r="16" spans="2:31" s="13" customFormat="1" ht="12.75">
      <c r="B16" s="2"/>
      <c r="C16" s="53" t="s">
        <v>656</v>
      </c>
      <c r="D16" s="41" t="s">
        <v>645</v>
      </c>
      <c r="E16" s="46">
        <v>30000</v>
      </c>
      <c r="F16" s="52">
        <f aca="true" t="shared" si="12" ref="F16:H19">E16/E$7</f>
        <v>0.041666666666666664</v>
      </c>
      <c r="G16" s="46">
        <v>48000</v>
      </c>
      <c r="H16" s="52">
        <f t="shared" si="12"/>
        <v>0.06270411495754409</v>
      </c>
      <c r="I16" s="46">
        <v>49000</v>
      </c>
      <c r="J16" s="52">
        <f>I16/I$7</f>
        <v>0.060196560196560195</v>
      </c>
      <c r="K16" s="45">
        <f t="shared" si="3"/>
        <v>18000</v>
      </c>
      <c r="L16" s="52">
        <f t="shared" si="4"/>
        <v>0.021037448290877427</v>
      </c>
      <c r="M16" s="45">
        <f t="shared" si="5"/>
        <v>19000</v>
      </c>
      <c r="N16" s="52">
        <f t="shared" si="6"/>
        <v>0.01852989352989353</v>
      </c>
      <c r="O16" s="45">
        <f t="shared" si="7"/>
        <v>1000</v>
      </c>
      <c r="P16" s="52">
        <f t="shared" si="8"/>
        <v>-0.002507554760983896</v>
      </c>
      <c r="Q16" s="3"/>
      <c r="S16" s="79" t="s">
        <v>756</v>
      </c>
      <c r="Z16" s="12"/>
      <c r="AA16" s="12"/>
      <c r="AB16" s="12"/>
      <c r="AC16" s="12"/>
      <c r="AD16" s="12"/>
      <c r="AE16" s="12"/>
    </row>
    <row r="17" spans="2:31" s="13" customFormat="1" ht="12.75">
      <c r="B17" s="2"/>
      <c r="C17" s="53" t="s">
        <v>657</v>
      </c>
      <c r="D17" s="41" t="s">
        <v>665</v>
      </c>
      <c r="E17" s="46">
        <v>30000</v>
      </c>
      <c r="F17" s="52">
        <f t="shared" si="12"/>
        <v>0.041666666666666664</v>
      </c>
      <c r="G17" s="46">
        <v>20000</v>
      </c>
      <c r="H17" s="52">
        <f t="shared" si="12"/>
        <v>0.02612671456564337</v>
      </c>
      <c r="I17" s="46">
        <v>21000</v>
      </c>
      <c r="J17" s="52">
        <f>I17/I$7</f>
        <v>0.025798525798525797</v>
      </c>
      <c r="K17" s="45">
        <f t="shared" si="3"/>
        <v>-10000</v>
      </c>
      <c r="L17" s="52">
        <f t="shared" si="4"/>
        <v>-0.015539952101023293</v>
      </c>
      <c r="M17" s="45">
        <f t="shared" si="5"/>
        <v>-9000</v>
      </c>
      <c r="N17" s="52">
        <f t="shared" si="6"/>
        <v>-0.015868140868140868</v>
      </c>
      <c r="O17" s="45">
        <f t="shared" si="7"/>
        <v>1000</v>
      </c>
      <c r="P17" s="52">
        <f t="shared" si="8"/>
        <v>-0.0003281887671175744</v>
      </c>
      <c r="Q17" s="3"/>
      <c r="S17" s="79" t="s">
        <v>757</v>
      </c>
      <c r="Z17" s="12"/>
      <c r="AA17" s="12"/>
      <c r="AB17" s="12"/>
      <c r="AC17" s="12"/>
      <c r="AD17" s="12"/>
      <c r="AE17" s="12"/>
    </row>
    <row r="18" spans="2:31" s="13" customFormat="1" ht="12.75">
      <c r="B18" s="2"/>
      <c r="C18" s="53" t="s">
        <v>658</v>
      </c>
      <c r="D18" s="41" t="s">
        <v>643</v>
      </c>
      <c r="E18" s="45"/>
      <c r="F18" s="52">
        <f t="shared" si="12"/>
        <v>0</v>
      </c>
      <c r="G18" s="45"/>
      <c r="H18" s="52">
        <f t="shared" si="12"/>
        <v>0</v>
      </c>
      <c r="I18" s="45"/>
      <c r="J18" s="52">
        <f>I18/I$7</f>
        <v>0</v>
      </c>
      <c r="K18" s="45">
        <f t="shared" si="3"/>
        <v>0</v>
      </c>
      <c r="L18" s="52">
        <f t="shared" si="4"/>
        <v>0</v>
      </c>
      <c r="M18" s="45">
        <f t="shared" si="5"/>
        <v>0</v>
      </c>
      <c r="N18" s="52">
        <f t="shared" si="6"/>
        <v>0</v>
      </c>
      <c r="O18" s="45">
        <f t="shared" si="7"/>
        <v>0</v>
      </c>
      <c r="P18" s="52">
        <f t="shared" si="8"/>
        <v>0</v>
      </c>
      <c r="Q18" s="3"/>
      <c r="S18" s="79" t="s">
        <v>758</v>
      </c>
      <c r="Z18" s="12"/>
      <c r="AA18" s="12"/>
      <c r="AB18" s="12"/>
      <c r="AC18" s="12"/>
      <c r="AD18" s="12"/>
      <c r="AE18" s="12"/>
    </row>
    <row r="19" spans="2:31" s="13" customFormat="1" ht="12.75">
      <c r="B19" s="2"/>
      <c r="C19" s="53" t="s">
        <v>460</v>
      </c>
      <c r="D19" s="24" t="s">
        <v>650</v>
      </c>
      <c r="E19" s="45">
        <f>'Т15'!E25</f>
        <v>530000</v>
      </c>
      <c r="F19" s="52">
        <f t="shared" si="12"/>
        <v>0.7361111111111112</v>
      </c>
      <c r="G19" s="45">
        <f>'Т15'!F25</f>
        <v>552500</v>
      </c>
      <c r="H19" s="52">
        <f t="shared" si="12"/>
        <v>0.7217504898758981</v>
      </c>
      <c r="I19" s="45">
        <f>'Т15'!G25</f>
        <v>590000</v>
      </c>
      <c r="J19" s="52">
        <f>I19/I$7</f>
        <v>0.7248157248157249</v>
      </c>
      <c r="K19" s="45">
        <f t="shared" si="3"/>
        <v>22500</v>
      </c>
      <c r="L19" s="52">
        <f t="shared" si="4"/>
        <v>-0.014360621235213089</v>
      </c>
      <c r="M19" s="45">
        <f t="shared" si="5"/>
        <v>60000</v>
      </c>
      <c r="N19" s="52">
        <f t="shared" si="6"/>
        <v>-0.01129538629538629</v>
      </c>
      <c r="O19" s="45">
        <f t="shared" si="7"/>
        <v>37500</v>
      </c>
      <c r="P19" s="52">
        <f t="shared" si="8"/>
        <v>0.0030652349398267997</v>
      </c>
      <c r="Q19" s="3"/>
      <c r="S19" s="79" t="s">
        <v>759</v>
      </c>
      <c r="Z19" s="12"/>
      <c r="AA19" s="12"/>
      <c r="AB19" s="12"/>
      <c r="AC19" s="12"/>
      <c r="AD19" s="12"/>
      <c r="AE19" s="12"/>
    </row>
    <row r="20" spans="2:19" ht="12" customHeight="1" thickBot="1">
      <c r="B20" s="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S20" s="79" t="s">
        <v>760</v>
      </c>
    </row>
    <row r="21" spans="3:19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79" t="s">
        <v>761</v>
      </c>
    </row>
    <row r="22" spans="4:19" ht="38.25" customHeight="1">
      <c r="D22" s="127" t="s">
        <v>663</v>
      </c>
      <c r="E22" s="129" t="str">
        <f>IF(E7='Т15'!E21,"Данные введены верно","ВНИМАНИЕ! Проверьте правильность ввода данных!")</f>
        <v>Данные введены верно</v>
      </c>
      <c r="F22" s="130"/>
      <c r="G22" s="129" t="str">
        <f>IF(G7='Т15'!F21,"Данные введены верно","ВНИМАНИЕ! Проверьте правильность ввода данных!")</f>
        <v>Данные введены верно</v>
      </c>
      <c r="H22" s="130"/>
      <c r="I22" s="131" t="str">
        <f>IF(I7='Т15'!G21,"Данные введены верно","ВНИМАНИЕ! Проверьте правильность ввода данных!")</f>
        <v>Данные введены верно</v>
      </c>
      <c r="J22" s="131"/>
      <c r="S22" s="79" t="s">
        <v>762</v>
      </c>
    </row>
    <row r="23" spans="4:19" ht="30.75" customHeight="1">
      <c r="D23" s="128"/>
      <c r="E23" s="129" t="str">
        <f>IF(E8='Т15'!E22,"Данные введены верно","ВНИМАНИЕ! Проверьте правильность ввода данных!")</f>
        <v>Данные введены верно</v>
      </c>
      <c r="F23" s="130"/>
      <c r="G23" s="129" t="str">
        <f>IF(G8='Т15'!F22,"Данные введены верно","ВНИМАНИЕ! Проверьте правильность ввода данных!")</f>
        <v>Данные введены верно</v>
      </c>
      <c r="H23" s="130"/>
      <c r="I23" s="131" t="str">
        <f>IF(I8='Т15'!G22,"Данные введены верно","ВНИМАНИЕ! Проверьте правильность ввода данных!")</f>
        <v>Данные введены верно</v>
      </c>
      <c r="J23" s="131"/>
      <c r="S23" s="79" t="s">
        <v>763</v>
      </c>
    </row>
    <row r="24" spans="4:19" ht="44.25" customHeight="1">
      <c r="D24" s="128"/>
      <c r="E24" s="129" t="str">
        <f>IF(E9='Т15'!E23,"Данные введены верно","ВНИМАНИЕ! Проверьте правильность ввода данных!")</f>
        <v>Данные введены верно</v>
      </c>
      <c r="F24" s="130"/>
      <c r="G24" s="129" t="str">
        <f>IF(G9='Т15'!F23,"Данные введены верно","ВНИМАНИЕ! Проверьте правильность ввода данных!")</f>
        <v>Данные введены верно</v>
      </c>
      <c r="H24" s="130"/>
      <c r="I24" s="131" t="str">
        <f>IF(I9='Т15'!G23,"Данные введены верно","ВНИМАНИЕ! Проверьте правильность ввода данных!")</f>
        <v>Данные введены верно</v>
      </c>
      <c r="J24" s="131"/>
      <c r="S24" s="79" t="s">
        <v>764</v>
      </c>
    </row>
    <row r="25" spans="4:19" ht="45" customHeight="1">
      <c r="D25" s="132"/>
      <c r="E25" s="129" t="str">
        <f>IF(E14='Т15'!E24,"Данные введены верно","ВНИМАНИЕ! Проверьте правильность ввода данных!")</f>
        <v>Данные введены верно</v>
      </c>
      <c r="F25" s="130"/>
      <c r="G25" s="129" t="str">
        <f>IF(G14='Т15'!F24,"Данные введены верно","ВНИМАНИЕ! Проверьте правильность ввода данных!")</f>
        <v>Данные введены верно</v>
      </c>
      <c r="H25" s="130"/>
      <c r="I25" s="131" t="str">
        <f>IF(I14='Т15'!G24,"Данные введены верно","ВНИМАНИЕ! Проверьте правильность ввода данных!")</f>
        <v>Данные введены верно</v>
      </c>
      <c r="J25" s="131"/>
      <c r="S25" s="79" t="s">
        <v>765</v>
      </c>
    </row>
    <row r="26" ht="12" customHeight="1">
      <c r="S26" s="13"/>
    </row>
    <row r="27" ht="12" customHeight="1">
      <c r="S27" s="13"/>
    </row>
    <row r="28" ht="12" customHeight="1">
      <c r="S28" s="13"/>
    </row>
    <row r="29" ht="12" customHeight="1">
      <c r="S29" s="13"/>
    </row>
    <row r="30" ht="12" customHeight="1">
      <c r="S30" s="13"/>
    </row>
    <row r="31" ht="12" customHeight="1">
      <c r="S31" s="13"/>
    </row>
    <row r="32" ht="12" customHeight="1">
      <c r="S32" s="13"/>
    </row>
    <row r="33" ht="12" customHeight="1">
      <c r="S33" s="13"/>
    </row>
    <row r="34" ht="12" customHeight="1">
      <c r="S34" s="13"/>
    </row>
    <row r="35" ht="12" customHeight="1">
      <c r="S35" s="13"/>
    </row>
    <row r="36" ht="12" customHeight="1">
      <c r="S36" s="13"/>
    </row>
    <row r="37" ht="12" customHeight="1">
      <c r="S37" s="13"/>
    </row>
    <row r="38" ht="12" customHeight="1">
      <c r="S38" s="13"/>
    </row>
    <row r="39" ht="12" customHeight="1">
      <c r="S39" s="13"/>
    </row>
    <row r="40" ht="12" customHeight="1">
      <c r="S40" s="13"/>
    </row>
    <row r="41" ht="12" customHeight="1">
      <c r="S41" s="13"/>
    </row>
    <row r="42" ht="12" customHeight="1">
      <c r="S42" s="13"/>
    </row>
    <row r="43" ht="12" customHeight="1">
      <c r="S43" s="13"/>
    </row>
    <row r="44" ht="12" customHeight="1">
      <c r="S44" s="13"/>
    </row>
    <row r="45" ht="12" customHeight="1">
      <c r="S45" s="13"/>
    </row>
    <row r="46" ht="12" customHeight="1">
      <c r="S46" s="13"/>
    </row>
    <row r="47" ht="12" customHeight="1">
      <c r="S47" s="13"/>
    </row>
    <row r="48" ht="12" customHeight="1">
      <c r="S48" s="13"/>
    </row>
    <row r="49" ht="12" customHeight="1">
      <c r="S49" s="13"/>
    </row>
    <row r="50" ht="12" customHeight="1">
      <c r="S50" s="13"/>
    </row>
    <row r="51" ht="12" customHeight="1">
      <c r="S51" s="13"/>
    </row>
    <row r="52" ht="12" customHeight="1">
      <c r="S52" s="13"/>
    </row>
    <row r="53" ht="12" customHeight="1">
      <c r="S53" s="13"/>
    </row>
    <row r="54" ht="12" customHeight="1">
      <c r="S54" s="13"/>
    </row>
    <row r="55" ht="12" customHeight="1">
      <c r="S55" s="13"/>
    </row>
    <row r="56" ht="12" customHeight="1">
      <c r="S56" s="13"/>
    </row>
    <row r="57" ht="12" customHeight="1">
      <c r="S57" s="13"/>
    </row>
    <row r="58" ht="12" customHeight="1">
      <c r="S58" s="13"/>
    </row>
    <row r="59" ht="12" customHeight="1">
      <c r="S59" s="13"/>
    </row>
    <row r="60" ht="12" customHeight="1">
      <c r="S60" s="13"/>
    </row>
    <row r="61" ht="12" customHeight="1">
      <c r="S61" s="13"/>
    </row>
    <row r="62" ht="12" customHeight="1">
      <c r="S62" s="13"/>
    </row>
    <row r="63" ht="12" customHeight="1">
      <c r="S63" s="13"/>
    </row>
    <row r="64" ht="12" customHeight="1">
      <c r="S64" s="13"/>
    </row>
    <row r="65" ht="12" customHeight="1">
      <c r="S65" s="13"/>
    </row>
    <row r="66" ht="12" customHeight="1">
      <c r="S66" s="13"/>
    </row>
    <row r="67" ht="12" customHeight="1">
      <c r="S67" s="13"/>
    </row>
    <row r="68" ht="12" customHeight="1">
      <c r="S68" s="13"/>
    </row>
    <row r="69" ht="12" customHeight="1">
      <c r="S69" s="13"/>
    </row>
    <row r="70" ht="12" customHeight="1">
      <c r="S70" s="13"/>
    </row>
    <row r="71" ht="12" customHeight="1">
      <c r="S71" s="13"/>
    </row>
    <row r="72" ht="12" customHeight="1">
      <c r="S72" s="13"/>
    </row>
    <row r="73" ht="12" customHeight="1">
      <c r="S73" s="13"/>
    </row>
    <row r="74" ht="12" customHeight="1">
      <c r="S74" s="13"/>
    </row>
    <row r="75" ht="12" customHeight="1">
      <c r="S75" s="13"/>
    </row>
    <row r="76" ht="12" customHeight="1">
      <c r="S76" s="13"/>
    </row>
    <row r="77" ht="12" customHeight="1">
      <c r="S77" s="13"/>
    </row>
    <row r="78" ht="12" customHeight="1">
      <c r="S78" s="13"/>
    </row>
    <row r="79" ht="12" customHeight="1">
      <c r="S79" s="13"/>
    </row>
    <row r="80" ht="12" customHeight="1">
      <c r="S80" s="13"/>
    </row>
    <row r="81" ht="12" customHeight="1">
      <c r="S81" s="13"/>
    </row>
    <row r="82" ht="12" customHeight="1">
      <c r="S82" s="13"/>
    </row>
    <row r="83" ht="12" customHeight="1">
      <c r="S83" s="13"/>
    </row>
    <row r="84" ht="12" customHeight="1">
      <c r="S84" s="13"/>
    </row>
    <row r="85" ht="12" customHeight="1">
      <c r="S85" s="13"/>
    </row>
    <row r="86" ht="12" customHeight="1">
      <c r="S86" s="13"/>
    </row>
    <row r="87" ht="12" customHeight="1">
      <c r="S87" s="13"/>
    </row>
    <row r="88" ht="12" customHeight="1">
      <c r="S88" s="13"/>
    </row>
    <row r="89" ht="12" customHeight="1">
      <c r="S89" s="13"/>
    </row>
    <row r="90" ht="12" customHeight="1">
      <c r="S90" s="13"/>
    </row>
    <row r="91" ht="12" customHeight="1">
      <c r="S91" s="13"/>
    </row>
    <row r="92" ht="12" customHeight="1">
      <c r="S92" s="13"/>
    </row>
    <row r="93" ht="12" customHeight="1">
      <c r="S93" s="13"/>
    </row>
    <row r="94" ht="12" customHeight="1">
      <c r="S94" s="13"/>
    </row>
    <row r="95" ht="12" customHeight="1">
      <c r="S95" s="13"/>
    </row>
    <row r="96" ht="12" customHeight="1">
      <c r="S96" s="13"/>
    </row>
    <row r="97" ht="12" customHeight="1">
      <c r="S97" s="13"/>
    </row>
    <row r="98" ht="12" customHeight="1">
      <c r="S98" s="13"/>
    </row>
    <row r="99" ht="12" customHeight="1">
      <c r="S99" s="13"/>
    </row>
  </sheetData>
  <sheetProtection/>
  <mergeCells count="22">
    <mergeCell ref="D22:D25"/>
    <mergeCell ref="E22:F22"/>
    <mergeCell ref="G22:H22"/>
    <mergeCell ref="I22:J22"/>
    <mergeCell ref="E23:F23"/>
    <mergeCell ref="E24:F24"/>
    <mergeCell ref="E25:F25"/>
    <mergeCell ref="G23:H23"/>
    <mergeCell ref="G24:H24"/>
    <mergeCell ref="G25:H25"/>
    <mergeCell ref="K5:L5"/>
    <mergeCell ref="M5:N5"/>
    <mergeCell ref="C3:P3"/>
    <mergeCell ref="O5:P5"/>
    <mergeCell ref="C5:C6"/>
    <mergeCell ref="D5:D6"/>
    <mergeCell ref="I23:J23"/>
    <mergeCell ref="I24:J24"/>
    <mergeCell ref="I25:J25"/>
    <mergeCell ref="E5:F5"/>
    <mergeCell ref="G5:H5"/>
    <mergeCell ref="I5:J5"/>
  </mergeCells>
  <hyperlinks>
    <hyperlink ref="S2" location="Ф1!A1" display="Бухгалтерский баланс (Форма №1)"/>
    <hyperlink ref="S3" location="Ф2!A1" display="Отчет о прибылях и убытках (Форма №2) "/>
    <hyperlink ref="S4" location="Ф3!A1" display="Отчет об изменении капитала (Форма № 3)"/>
    <hyperlink ref="S5" location="Ф4!A1" display="Отчет о движении денежных средств (Форма № 4)"/>
    <hyperlink ref="S6" location="Т1!A1" display="т.1 Расчет показателей платежеспособности "/>
    <hyperlink ref="S7" location="Т2!A1" display="Т.2 Анализ платежеспособности организации"/>
    <hyperlink ref="S8" location="Т3!A1" display="т.3 Расчет величины чистых активов"/>
    <hyperlink ref="S9" location="Т4!A1" display="т.4 Анализ формирования величины чистых активов организации"/>
    <hyperlink ref="S10" location="Т5!A1" display="т.5 Анализ показателей финансовой независимости по критерию собственности источников средств"/>
    <hyperlink ref="S11" location="Т6!A1" display="т.6 Анализ состава, структуры и темпов роста дебиторской задолженности"/>
    <hyperlink ref="S12" location="Т7!A1" display="т.7 Анализ состава, структуры и темпов роста кредиторской задолженности"/>
    <hyperlink ref="S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S14" location="Т9!A1" display="т.9 Анализ состояния расчетов"/>
    <hyperlink ref="S15" location="Т10!A1" display="т.10 Определение наличия собственных и заемных оборотных активов по критерию собственности источников"/>
    <hyperlink ref="S16" location="Т11!A1" display="т.11 Анализ факторов изменения наличия собственных оборотных активов"/>
    <hyperlink ref="S17" location="Т12!A1" display="т.12 Степень покрытия внеоборотных активов источниками собственных средств"/>
    <hyperlink ref="S18" location="Т13!A1" display="т.13 Анализ динамики притока и оттока денежных средств"/>
    <hyperlink ref="S19" location="Т14!A1" display="т.14 Анализ структуры притока и оттока денежных средств"/>
    <hyperlink ref="S20" location="Т15!A1" display="т.15 Анализ деловой активности организации"/>
    <hyperlink ref="S21" location="Т16!A1" display="т.16 Анализ состава и структуры  выручки (нетто) от реализации товаров, продукции, работ, услуг"/>
    <hyperlink ref="S22" location="Т17!A1" display="т.17 Анализ динамики выручки (нетто) от реализации товаров, продукции, работ, услуг  на экспорт"/>
    <hyperlink ref="S23" location="Т18!A1" display="т.18 Анализ конкурентоспособности продукции по критерию цены и прибыли"/>
    <hyperlink ref="S24" location="Т19!A1" display="т.19 ПЕРЕЧЕНЬ показателей реестра финансового состояния организации"/>
    <hyperlink ref="S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7" min="1" max="2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P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2.75390625" style="1" customWidth="1"/>
    <col min="2" max="2" width="3.25390625" style="1" customWidth="1"/>
    <col min="3" max="3" width="7.25390625" style="14" bestFit="1" customWidth="1"/>
    <col min="4" max="4" width="40.75390625" style="14" customWidth="1"/>
    <col min="5" max="5" width="10.625" style="15" bestFit="1" customWidth="1"/>
    <col min="6" max="6" width="14.00390625" style="15" bestFit="1" customWidth="1"/>
    <col min="7" max="7" width="15.625" style="15" bestFit="1" customWidth="1"/>
    <col min="8" max="8" width="12.75390625" style="15" bestFit="1" customWidth="1"/>
    <col min="9" max="9" width="11.125" style="15" customWidth="1"/>
    <col min="10" max="10" width="15.625" style="15" customWidth="1"/>
    <col min="11" max="11" width="3.00390625" style="1" customWidth="1"/>
    <col min="12" max="12" width="2.75390625" style="1" customWidth="1"/>
    <col min="13" max="13" width="67.1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3</v>
      </c>
      <c r="C1" s="5"/>
      <c r="D1" s="5"/>
      <c r="E1" s="5"/>
      <c r="F1" s="61"/>
      <c r="G1" s="5"/>
      <c r="H1" s="61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M2" s="77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19"/>
      <c r="C3" s="80" t="s">
        <v>664</v>
      </c>
      <c r="D3" s="80"/>
      <c r="E3" s="80"/>
      <c r="F3" s="80"/>
      <c r="G3" s="80"/>
      <c r="H3" s="80"/>
      <c r="I3" s="80"/>
      <c r="J3" s="80"/>
      <c r="K3" s="20"/>
      <c r="M3" s="77" t="s">
        <v>117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19"/>
      <c r="C4" s="7"/>
      <c r="D4" s="7"/>
      <c r="E4" s="7"/>
      <c r="F4" s="7"/>
      <c r="G4" s="7"/>
      <c r="H4" s="7"/>
      <c r="I4" s="7"/>
      <c r="J4" s="7"/>
      <c r="K4" s="20"/>
      <c r="M4" s="77" t="s">
        <v>192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24.75" customHeight="1">
      <c r="B5" s="21"/>
      <c r="C5" s="91" t="s">
        <v>363</v>
      </c>
      <c r="D5" s="91" t="s">
        <v>314</v>
      </c>
      <c r="E5" s="125" t="s">
        <v>532</v>
      </c>
      <c r="F5" s="125" t="s">
        <v>533</v>
      </c>
      <c r="G5" s="125" t="s">
        <v>592</v>
      </c>
      <c r="H5" s="120" t="s">
        <v>593</v>
      </c>
      <c r="I5" s="121"/>
      <c r="J5" s="113" t="s">
        <v>596</v>
      </c>
      <c r="K5" s="20"/>
      <c r="M5" s="77" t="s">
        <v>308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26.25" customHeight="1">
      <c r="B6" s="21"/>
      <c r="C6" s="92"/>
      <c r="D6" s="92"/>
      <c r="E6" s="126"/>
      <c r="F6" s="126"/>
      <c r="G6" s="126"/>
      <c r="H6" s="48" t="s">
        <v>595</v>
      </c>
      <c r="I6" s="48" t="s">
        <v>594</v>
      </c>
      <c r="J6" s="114"/>
      <c r="K6" s="20"/>
      <c r="M6" s="78" t="s">
        <v>747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24" s="13" customFormat="1" ht="38.25">
      <c r="A7" s="62"/>
      <c r="B7" s="2"/>
      <c r="C7" s="32">
        <v>1</v>
      </c>
      <c r="D7" s="10" t="s">
        <v>666</v>
      </c>
      <c r="E7" s="45">
        <f>'Т16'!E9</f>
        <v>60000</v>
      </c>
      <c r="F7" s="45">
        <f>'Т16'!G9</f>
        <v>65000</v>
      </c>
      <c r="G7" s="45">
        <f>'Т16'!I9</f>
        <v>72000</v>
      </c>
      <c r="H7" s="52">
        <f>IF(E7=0,0,G7/E7)</f>
        <v>1.2</v>
      </c>
      <c r="I7" s="52">
        <f>IF(F7=0,0,G7/F7)</f>
        <v>1.1076923076923078</v>
      </c>
      <c r="J7" s="52">
        <f>IF(E7=0,0,F7/E7)</f>
        <v>1.0833333333333333</v>
      </c>
      <c r="K7" s="3"/>
      <c r="M7" s="79" t="s">
        <v>748</v>
      </c>
      <c r="S7" s="12"/>
      <c r="T7" s="12"/>
      <c r="U7" s="12"/>
      <c r="V7" s="12"/>
      <c r="W7" s="12"/>
      <c r="X7" s="12"/>
    </row>
    <row r="8" spans="2:24" s="13" customFormat="1" ht="12.75">
      <c r="B8" s="2"/>
      <c r="C8" s="53" t="s">
        <v>378</v>
      </c>
      <c r="D8" s="24" t="str">
        <f>'Т16'!D10</f>
        <v>в Иран</v>
      </c>
      <c r="E8" s="45">
        <f>'Т16'!E10</f>
        <v>25000</v>
      </c>
      <c r="F8" s="45">
        <f>'Т16'!G10</f>
        <v>35000</v>
      </c>
      <c r="G8" s="45">
        <f>'Т16'!I10</f>
        <v>38000</v>
      </c>
      <c r="H8" s="52">
        <f aca="true" t="shared" si="0" ref="H8:H16">IF(E8=0,0,G8/E8)</f>
        <v>1.52</v>
      </c>
      <c r="I8" s="52">
        <f aca="true" t="shared" si="1" ref="I8:I16">IF(F8=0,0,G8/F8)</f>
        <v>1.0857142857142856</v>
      </c>
      <c r="J8" s="52">
        <f aca="true" t="shared" si="2" ref="J8:J16">IF(E8=0,0,F8/E8)</f>
        <v>1.4</v>
      </c>
      <c r="K8" s="3"/>
      <c r="M8" s="79" t="s">
        <v>746</v>
      </c>
      <c r="S8" s="12"/>
      <c r="T8" s="12"/>
      <c r="U8" s="12"/>
      <c r="V8" s="12"/>
      <c r="W8" s="12"/>
      <c r="X8" s="12"/>
    </row>
    <row r="9" spans="2:24" s="13" customFormat="1" ht="12.75">
      <c r="B9" s="2"/>
      <c r="C9" s="53" t="s">
        <v>460</v>
      </c>
      <c r="D9" s="24" t="str">
        <f>'Т16'!D11</f>
        <v>в Венесуэлу</v>
      </c>
      <c r="E9" s="45">
        <f>'Т16'!E11</f>
        <v>18000</v>
      </c>
      <c r="F9" s="45">
        <f>'Т16'!G11</f>
        <v>14000</v>
      </c>
      <c r="G9" s="45">
        <f>'Т16'!I11</f>
        <v>17000</v>
      </c>
      <c r="H9" s="52">
        <f t="shared" si="0"/>
        <v>0.9444444444444444</v>
      </c>
      <c r="I9" s="52">
        <f t="shared" si="1"/>
        <v>1.2142857142857142</v>
      </c>
      <c r="J9" s="52">
        <f t="shared" si="2"/>
        <v>0.7777777777777778</v>
      </c>
      <c r="K9" s="3"/>
      <c r="M9" s="79" t="s">
        <v>749</v>
      </c>
      <c r="S9" s="12"/>
      <c r="T9" s="12"/>
      <c r="U9" s="12"/>
      <c r="V9" s="12"/>
      <c r="W9" s="12"/>
      <c r="X9" s="12"/>
    </row>
    <row r="10" spans="2:24" s="13" customFormat="1" ht="12.75">
      <c r="B10" s="2"/>
      <c r="C10" s="53" t="s">
        <v>461</v>
      </c>
      <c r="D10" s="24" t="str">
        <f>'Т16'!D12</f>
        <v>в Сербию</v>
      </c>
      <c r="E10" s="45">
        <f>'Т16'!E12</f>
        <v>17000</v>
      </c>
      <c r="F10" s="45">
        <f>'Т16'!G12</f>
        <v>16000</v>
      </c>
      <c r="G10" s="45">
        <f>'Т16'!I12</f>
        <v>17000</v>
      </c>
      <c r="H10" s="52">
        <f t="shared" si="0"/>
        <v>1</v>
      </c>
      <c r="I10" s="52">
        <f t="shared" si="1"/>
        <v>1.0625</v>
      </c>
      <c r="J10" s="52">
        <f t="shared" si="2"/>
        <v>0.9411764705882353</v>
      </c>
      <c r="K10" s="3"/>
      <c r="M10" s="79" t="s">
        <v>750</v>
      </c>
      <c r="S10" s="12"/>
      <c r="T10" s="12"/>
      <c r="U10" s="12"/>
      <c r="V10" s="12"/>
      <c r="W10" s="12"/>
      <c r="X10" s="12"/>
    </row>
    <row r="11" spans="2:24" s="13" customFormat="1" ht="12.75">
      <c r="B11" s="2"/>
      <c r="C11" s="53" t="s">
        <v>462</v>
      </c>
      <c r="D11" s="24" t="str">
        <f>'Т16'!D13</f>
        <v>…</v>
      </c>
      <c r="E11" s="45">
        <f>'Т16'!E13</f>
        <v>0</v>
      </c>
      <c r="F11" s="45">
        <f>'Т16'!G13</f>
        <v>0</v>
      </c>
      <c r="G11" s="45">
        <f>'Т16'!I13</f>
        <v>0</v>
      </c>
      <c r="H11" s="52">
        <f t="shared" si="0"/>
        <v>0</v>
      </c>
      <c r="I11" s="52">
        <f t="shared" si="1"/>
        <v>0</v>
      </c>
      <c r="J11" s="52">
        <f t="shared" si="2"/>
        <v>0</v>
      </c>
      <c r="K11" s="3"/>
      <c r="M11" s="79" t="s">
        <v>751</v>
      </c>
      <c r="S11" s="12"/>
      <c r="T11" s="12"/>
      <c r="U11" s="12"/>
      <c r="V11" s="12"/>
      <c r="W11" s="12"/>
      <c r="X11" s="12"/>
    </row>
    <row r="12" spans="2:24" s="13" customFormat="1" ht="38.25">
      <c r="B12" s="2"/>
      <c r="C12" s="53" t="s">
        <v>2</v>
      </c>
      <c r="D12" s="10" t="s">
        <v>667</v>
      </c>
      <c r="E12" s="45">
        <f>'Т16'!E14</f>
        <v>130000</v>
      </c>
      <c r="F12" s="45">
        <f>'Т16'!G14</f>
        <v>148000</v>
      </c>
      <c r="G12" s="45">
        <f>'Т16'!I14</f>
        <v>152000</v>
      </c>
      <c r="H12" s="52">
        <f t="shared" si="0"/>
        <v>1.1692307692307693</v>
      </c>
      <c r="I12" s="52">
        <f t="shared" si="1"/>
        <v>1.027027027027027</v>
      </c>
      <c r="J12" s="52">
        <f t="shared" si="2"/>
        <v>1.1384615384615384</v>
      </c>
      <c r="K12" s="3"/>
      <c r="M12" s="79" t="s">
        <v>752</v>
      </c>
      <c r="S12" s="12"/>
      <c r="T12" s="12"/>
      <c r="U12" s="12"/>
      <c r="V12" s="12"/>
      <c r="W12" s="12"/>
      <c r="X12" s="12"/>
    </row>
    <row r="13" spans="2:24" s="13" customFormat="1" ht="12.75">
      <c r="B13" s="2"/>
      <c r="C13" s="53" t="s">
        <v>521</v>
      </c>
      <c r="D13" s="24" t="str">
        <f>'Т16'!D15</f>
        <v>в Россию</v>
      </c>
      <c r="E13" s="45">
        <f>'Т16'!E15</f>
        <v>70000</v>
      </c>
      <c r="F13" s="45">
        <f>'Т16'!G15</f>
        <v>80000</v>
      </c>
      <c r="G13" s="45">
        <f>'Т16'!I15</f>
        <v>82000</v>
      </c>
      <c r="H13" s="52">
        <f t="shared" si="0"/>
        <v>1.1714285714285715</v>
      </c>
      <c r="I13" s="52">
        <f t="shared" si="1"/>
        <v>1.025</v>
      </c>
      <c r="J13" s="52">
        <f t="shared" si="2"/>
        <v>1.1428571428571428</v>
      </c>
      <c r="K13" s="3"/>
      <c r="M13" s="79" t="s">
        <v>753</v>
      </c>
      <c r="S13" s="12"/>
      <c r="T13" s="12"/>
      <c r="U13" s="12"/>
      <c r="V13" s="12"/>
      <c r="W13" s="12"/>
      <c r="X13" s="12"/>
    </row>
    <row r="14" spans="2:24" s="13" customFormat="1" ht="12.75">
      <c r="B14" s="2"/>
      <c r="C14" s="53" t="s">
        <v>610</v>
      </c>
      <c r="D14" s="24" t="str">
        <f>'Т16'!D16</f>
        <v>в Украину</v>
      </c>
      <c r="E14" s="45">
        <f>'Т16'!E16</f>
        <v>30000</v>
      </c>
      <c r="F14" s="45">
        <f>'Т16'!G16</f>
        <v>48000</v>
      </c>
      <c r="G14" s="45">
        <f>'Т16'!I16</f>
        <v>49000</v>
      </c>
      <c r="H14" s="52">
        <f t="shared" si="0"/>
        <v>1.6333333333333333</v>
      </c>
      <c r="I14" s="52">
        <f t="shared" si="1"/>
        <v>1.0208333333333333</v>
      </c>
      <c r="J14" s="52">
        <f t="shared" si="2"/>
        <v>1.6</v>
      </c>
      <c r="K14" s="3"/>
      <c r="M14" s="79" t="s">
        <v>754</v>
      </c>
      <c r="S14" s="12"/>
      <c r="T14" s="12"/>
      <c r="U14" s="12"/>
      <c r="V14" s="12"/>
      <c r="W14" s="12"/>
      <c r="X14" s="12"/>
    </row>
    <row r="15" spans="2:24" s="13" customFormat="1" ht="12.75">
      <c r="B15" s="2"/>
      <c r="C15" s="53" t="s">
        <v>612</v>
      </c>
      <c r="D15" s="24" t="str">
        <f>'Т16'!D17</f>
        <v>в Азербайджан</v>
      </c>
      <c r="E15" s="45">
        <f>'Т16'!E17</f>
        <v>30000</v>
      </c>
      <c r="F15" s="45">
        <f>'Т16'!G17</f>
        <v>20000</v>
      </c>
      <c r="G15" s="45">
        <f>'Т16'!I17</f>
        <v>21000</v>
      </c>
      <c r="H15" s="52">
        <f t="shared" si="0"/>
        <v>0.7</v>
      </c>
      <c r="I15" s="52">
        <f t="shared" si="1"/>
        <v>1.05</v>
      </c>
      <c r="J15" s="52">
        <f t="shared" si="2"/>
        <v>0.6666666666666666</v>
      </c>
      <c r="K15" s="3"/>
      <c r="M15" s="79" t="s">
        <v>755</v>
      </c>
      <c r="S15" s="12"/>
      <c r="T15" s="12"/>
      <c r="U15" s="12"/>
      <c r="V15" s="12"/>
      <c r="W15" s="12"/>
      <c r="X15" s="12"/>
    </row>
    <row r="16" spans="2:24" s="13" customFormat="1" ht="12.75">
      <c r="B16" s="2"/>
      <c r="C16" s="53" t="s">
        <v>613</v>
      </c>
      <c r="D16" s="24" t="str">
        <f>'Т16'!D18</f>
        <v>…</v>
      </c>
      <c r="E16" s="45">
        <f>'Т16'!E18</f>
        <v>0</v>
      </c>
      <c r="F16" s="45">
        <f>'Т16'!G18</f>
        <v>0</v>
      </c>
      <c r="G16" s="45">
        <f>'Т16'!I18</f>
        <v>0</v>
      </c>
      <c r="H16" s="52">
        <f t="shared" si="0"/>
        <v>0</v>
      </c>
      <c r="I16" s="52">
        <f t="shared" si="1"/>
        <v>0</v>
      </c>
      <c r="J16" s="52">
        <f t="shared" si="2"/>
        <v>0</v>
      </c>
      <c r="K16" s="3"/>
      <c r="M16" s="79" t="s">
        <v>756</v>
      </c>
      <c r="S16" s="12"/>
      <c r="T16" s="12"/>
      <c r="U16" s="12"/>
      <c r="V16" s="12"/>
      <c r="W16" s="12"/>
      <c r="X16" s="12"/>
    </row>
    <row r="17" spans="2:13" ht="13.5" thickBot="1">
      <c r="B17" s="4"/>
      <c r="C17" s="22"/>
      <c r="D17" s="22"/>
      <c r="E17" s="22"/>
      <c r="F17" s="22"/>
      <c r="G17" s="22"/>
      <c r="H17" s="22"/>
      <c r="I17" s="22"/>
      <c r="J17" s="22"/>
      <c r="K17" s="23"/>
      <c r="M17" s="79" t="s">
        <v>757</v>
      </c>
    </row>
    <row r="18" ht="12" customHeight="1">
      <c r="M18" s="79" t="s">
        <v>758</v>
      </c>
    </row>
    <row r="19" ht="12" customHeight="1">
      <c r="M19" s="79" t="s">
        <v>759</v>
      </c>
    </row>
    <row r="20" ht="12" customHeight="1">
      <c r="M20" s="79" t="s">
        <v>760</v>
      </c>
    </row>
    <row r="21" ht="12" customHeight="1">
      <c r="M21" s="79" t="s">
        <v>761</v>
      </c>
    </row>
    <row r="22" ht="12" customHeight="1">
      <c r="M22" s="79" t="s">
        <v>762</v>
      </c>
    </row>
    <row r="23" ht="12" customHeight="1">
      <c r="M23" s="79" t="s">
        <v>763</v>
      </c>
    </row>
    <row r="24" ht="12" customHeight="1">
      <c r="M24" s="79" t="s">
        <v>764</v>
      </c>
    </row>
    <row r="25" ht="12" customHeight="1">
      <c r="M25" s="79" t="s">
        <v>765</v>
      </c>
    </row>
    <row r="26" ht="12" customHeight="1">
      <c r="M26" s="13"/>
    </row>
    <row r="27" ht="12" customHeight="1">
      <c r="M27" s="13"/>
    </row>
    <row r="28" ht="12" customHeight="1">
      <c r="M28" s="13"/>
    </row>
    <row r="29" ht="12" customHeight="1">
      <c r="M29" s="13"/>
    </row>
    <row r="30" ht="12" customHeight="1">
      <c r="M30" s="13"/>
    </row>
    <row r="31" ht="12" customHeight="1">
      <c r="M31" s="13"/>
    </row>
    <row r="32" ht="12" customHeight="1">
      <c r="M32" s="13"/>
    </row>
    <row r="33" ht="12" customHeight="1">
      <c r="M33" s="13"/>
    </row>
    <row r="34" ht="12" customHeight="1">
      <c r="M34" s="13"/>
    </row>
    <row r="35" ht="12" customHeight="1">
      <c r="M35" s="13"/>
    </row>
    <row r="36" ht="12" customHeight="1">
      <c r="M36" s="13"/>
    </row>
    <row r="37" ht="12" customHeight="1">
      <c r="M37" s="13"/>
    </row>
    <row r="38" ht="12" customHeight="1">
      <c r="M38" s="13"/>
    </row>
    <row r="39" ht="12" customHeight="1">
      <c r="M39" s="13"/>
    </row>
    <row r="40" ht="12" customHeight="1">
      <c r="M40" s="13"/>
    </row>
    <row r="41" ht="12" customHeight="1">
      <c r="M41" s="13"/>
    </row>
    <row r="42" ht="12" customHeight="1">
      <c r="M42" s="13"/>
    </row>
    <row r="43" ht="12" customHeight="1">
      <c r="M43" s="13"/>
    </row>
    <row r="44" ht="12" customHeight="1">
      <c r="M44" s="13"/>
    </row>
    <row r="45" ht="12" customHeight="1">
      <c r="M45" s="13"/>
    </row>
    <row r="46" ht="12" customHeight="1">
      <c r="M46" s="13"/>
    </row>
    <row r="47" ht="12" customHeight="1">
      <c r="M47" s="13"/>
    </row>
    <row r="48" ht="12" customHeight="1">
      <c r="M48" s="13"/>
    </row>
    <row r="49" ht="12" customHeight="1">
      <c r="M49" s="13"/>
    </row>
    <row r="50" ht="12" customHeight="1">
      <c r="M50" s="13"/>
    </row>
    <row r="51" ht="12" customHeight="1">
      <c r="M51" s="13"/>
    </row>
    <row r="52" ht="12" customHeight="1">
      <c r="M52" s="13"/>
    </row>
    <row r="53" ht="12" customHeight="1">
      <c r="M53" s="13"/>
    </row>
    <row r="54" ht="12" customHeight="1">
      <c r="M54" s="13"/>
    </row>
    <row r="55" ht="12" customHeight="1">
      <c r="M55" s="13"/>
    </row>
    <row r="56" ht="12" customHeight="1">
      <c r="M56" s="13"/>
    </row>
    <row r="57" ht="12" customHeight="1">
      <c r="M57" s="13"/>
    </row>
    <row r="58" ht="12" customHeight="1">
      <c r="M58" s="13"/>
    </row>
    <row r="59" ht="12" customHeight="1">
      <c r="M59" s="13"/>
    </row>
    <row r="60" ht="12" customHeight="1">
      <c r="M60" s="13"/>
    </row>
    <row r="61" ht="12" customHeight="1">
      <c r="M61" s="13"/>
    </row>
    <row r="62" ht="12" customHeight="1">
      <c r="M62" s="13"/>
    </row>
    <row r="63" ht="12" customHeight="1">
      <c r="M63" s="13"/>
    </row>
    <row r="64" ht="12" customHeight="1">
      <c r="M64" s="13"/>
    </row>
    <row r="65" ht="12" customHeight="1">
      <c r="M65" s="13"/>
    </row>
    <row r="66" ht="12" customHeight="1">
      <c r="M66" s="13"/>
    </row>
    <row r="67" ht="12" customHeight="1">
      <c r="M67" s="13"/>
    </row>
    <row r="68" ht="12" customHeight="1">
      <c r="M68" s="13"/>
    </row>
    <row r="69" ht="12" customHeight="1">
      <c r="M69" s="13"/>
    </row>
    <row r="70" ht="12" customHeight="1">
      <c r="M70" s="13"/>
    </row>
    <row r="71" ht="12" customHeight="1">
      <c r="M71" s="13"/>
    </row>
    <row r="72" ht="12" customHeight="1">
      <c r="M72" s="13"/>
    </row>
    <row r="73" ht="12" customHeight="1">
      <c r="M73" s="13"/>
    </row>
    <row r="74" ht="12" customHeight="1">
      <c r="M74" s="13"/>
    </row>
    <row r="75" ht="12" customHeight="1">
      <c r="M75" s="13"/>
    </row>
    <row r="76" ht="12" customHeight="1">
      <c r="M76" s="13"/>
    </row>
    <row r="77" ht="12" customHeight="1">
      <c r="M77" s="13"/>
    </row>
    <row r="78" ht="12" customHeight="1">
      <c r="M78" s="13"/>
    </row>
    <row r="79" ht="12" customHeight="1">
      <c r="M79" s="13"/>
    </row>
    <row r="80" ht="12" customHeight="1">
      <c r="M80" s="13"/>
    </row>
    <row r="81" ht="12" customHeight="1">
      <c r="M81" s="13"/>
    </row>
    <row r="82" ht="12" customHeight="1">
      <c r="M82" s="13"/>
    </row>
    <row r="83" ht="12" customHeight="1">
      <c r="M83" s="13"/>
    </row>
    <row r="84" ht="12" customHeight="1">
      <c r="M84" s="13"/>
    </row>
    <row r="85" ht="12" customHeight="1">
      <c r="M85" s="13"/>
    </row>
    <row r="86" ht="12" customHeight="1">
      <c r="M86" s="13"/>
    </row>
    <row r="87" ht="12" customHeight="1">
      <c r="M87" s="13"/>
    </row>
    <row r="88" ht="12" customHeight="1">
      <c r="M88" s="13"/>
    </row>
    <row r="89" ht="12" customHeight="1">
      <c r="M89" s="13"/>
    </row>
    <row r="90" ht="12" customHeight="1">
      <c r="M90" s="13"/>
    </row>
    <row r="91" ht="12" customHeight="1">
      <c r="M91" s="13"/>
    </row>
    <row r="92" ht="12" customHeight="1">
      <c r="M92" s="13"/>
    </row>
    <row r="93" ht="12" customHeight="1">
      <c r="M93" s="13"/>
    </row>
    <row r="94" ht="12" customHeight="1">
      <c r="M94" s="13"/>
    </row>
    <row r="95" ht="12" customHeight="1">
      <c r="M95" s="13"/>
    </row>
    <row r="96" ht="12" customHeight="1">
      <c r="M96" s="13"/>
    </row>
    <row r="97" ht="12" customHeight="1">
      <c r="M97" s="13"/>
    </row>
    <row r="98" ht="12" customHeight="1">
      <c r="M98" s="13"/>
    </row>
    <row r="99" ht="12" customHeight="1">
      <c r="M99" s="13"/>
    </row>
  </sheetData>
  <sheetProtection/>
  <mergeCells count="8">
    <mergeCell ref="C3:J3"/>
    <mergeCell ref="C5:C6"/>
    <mergeCell ref="D5:D6"/>
    <mergeCell ref="E5:E6"/>
    <mergeCell ref="F5:F6"/>
    <mergeCell ref="G5:G6"/>
    <mergeCell ref="H5:I5"/>
    <mergeCell ref="J5:J6"/>
  </mergeCells>
  <hyperlinks>
    <hyperlink ref="M2" location="Ф1!A1" display="Бухгалтерский баланс (Форма №1)"/>
    <hyperlink ref="M3" location="Ф2!A1" display="Отчет о прибылях и убытках (Форма №2) "/>
    <hyperlink ref="M4" location="Ф3!A1" display="Отчет об изменении капитала (Форма № 3)"/>
    <hyperlink ref="M5" location="Ф4!A1" display="Отчет о движении денежных средств (Форма № 4)"/>
    <hyperlink ref="M6" location="Т1!A1" display="т.1 Расчет показателей платежеспособности "/>
    <hyperlink ref="M7" location="Т2!A1" display="Т.2 Анализ платежеспособности организации"/>
    <hyperlink ref="M8" location="Т3!A1" display="т.3 Расчет величины чистых активов"/>
    <hyperlink ref="M9" location="Т4!A1" display="т.4 Анализ формирования величины чистых активов организации"/>
    <hyperlink ref="M10" location="Т5!A1" display="т.5 Анализ показателей финансовой независимости по критерию собственности источников средств"/>
    <hyperlink ref="M11" location="Т6!A1" display="т.6 Анализ состава, структуры и темпов роста дебиторской задолженности"/>
    <hyperlink ref="M12" location="Т7!A1" display="т.7 Анализ состава, структуры и темпов роста кредиторской задолженности"/>
    <hyperlink ref="M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M14" location="Т9!A1" display="т.9 Анализ состояния расчетов"/>
    <hyperlink ref="M15" location="Т10!A1" display="т.10 Определение наличия собственных и заемных оборотных активов по критерию собственности источников"/>
    <hyperlink ref="M16" location="Т11!A1" display="т.11 Анализ факторов изменения наличия собственных оборотных активов"/>
    <hyperlink ref="M17" location="Т12!A1" display="т.12 Степень покрытия внеоборотных активов источниками собственных средств"/>
    <hyperlink ref="M18" location="Т13!A1" display="т.13 Анализ динамики притока и оттока денежных средств"/>
    <hyperlink ref="M19" location="Т14!A1" display="т.14 Анализ структуры притока и оттока денежных средств"/>
    <hyperlink ref="M20" location="Т15!A1" display="т.15 Анализ деловой активности организации"/>
    <hyperlink ref="M21" location="Т16!A1" display="т.16 Анализ состава и структуры  выручки (нетто) от реализации товаров, продукции, работ, услуг"/>
    <hyperlink ref="M22" location="Т17!A1" display="т.17 Анализ динамики выручки (нетто) от реализации товаров, продукции, работ, услуг  на экспорт"/>
    <hyperlink ref="M23" location="Т18!A1" display="т.18 Анализ конкурентоспособности продукции по критерию цены и прибыли"/>
    <hyperlink ref="M24" location="Т19!A1" display="т.19 ПЕРЕЧЕНЬ показателей реестра финансового состояния организации"/>
    <hyperlink ref="M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M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2.75390625" style="1" customWidth="1"/>
    <col min="2" max="2" width="3.25390625" style="1" customWidth="1"/>
    <col min="3" max="3" width="7.25390625" style="14" bestFit="1" customWidth="1"/>
    <col min="4" max="4" width="40.75390625" style="14" customWidth="1"/>
    <col min="5" max="5" width="12.75390625" style="15" customWidth="1"/>
    <col min="6" max="6" width="11.625" style="15" customWidth="1"/>
    <col min="7" max="7" width="23.25390625" style="15" bestFit="1" customWidth="1"/>
    <col min="8" max="8" width="3.00390625" style="1" customWidth="1"/>
    <col min="9" max="9" width="2.75390625" style="1" customWidth="1"/>
    <col min="10" max="10" width="67.1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3</v>
      </c>
      <c r="C1" s="5"/>
      <c r="D1" s="5"/>
      <c r="E1" s="5"/>
      <c r="F1" s="61"/>
      <c r="G1" s="5"/>
      <c r="H1" s="5"/>
      <c r="I1" s="5"/>
      <c r="J1" s="5"/>
      <c r="K1" s="5"/>
      <c r="L1" s="5"/>
      <c r="M1" s="5"/>
      <c r="N1" s="5"/>
    </row>
    <row r="2" spans="2:39" ht="11.25" customHeight="1">
      <c r="B2" s="16"/>
      <c r="C2" s="17"/>
      <c r="D2" s="17"/>
      <c r="E2" s="17"/>
      <c r="F2" s="17"/>
      <c r="G2" s="17"/>
      <c r="H2" s="18"/>
      <c r="J2" s="77" t="s">
        <v>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9"/>
      <c r="C3" s="80" t="s">
        <v>668</v>
      </c>
      <c r="D3" s="80"/>
      <c r="E3" s="80"/>
      <c r="F3" s="80"/>
      <c r="G3" s="80"/>
      <c r="H3" s="20"/>
      <c r="J3" s="77" t="s">
        <v>117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2.75" customHeight="1">
      <c r="B4" s="19"/>
      <c r="C4" s="7"/>
      <c r="D4" s="7"/>
      <c r="E4" s="7"/>
      <c r="F4" s="7"/>
      <c r="G4" s="7"/>
      <c r="H4" s="20"/>
      <c r="J4" s="77" t="s">
        <v>192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24.75" customHeight="1">
      <c r="B5" s="21"/>
      <c r="C5" s="8" t="s">
        <v>363</v>
      </c>
      <c r="D5" s="8" t="s">
        <v>669</v>
      </c>
      <c r="E5" s="60" t="s">
        <v>670</v>
      </c>
      <c r="F5" s="60" t="s">
        <v>671</v>
      </c>
      <c r="G5" s="48" t="s">
        <v>680</v>
      </c>
      <c r="H5" s="20"/>
      <c r="J5" s="77" t="s">
        <v>308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21" s="13" customFormat="1" ht="12.75">
      <c r="A6" s="62"/>
      <c r="B6" s="2"/>
      <c r="C6" s="32">
        <v>1</v>
      </c>
      <c r="D6" s="133" t="s">
        <v>675</v>
      </c>
      <c r="E6" s="134"/>
      <c r="F6" s="134"/>
      <c r="G6" s="135"/>
      <c r="H6" s="3"/>
      <c r="J6" s="78" t="s">
        <v>747</v>
      </c>
      <c r="P6" s="12"/>
      <c r="Q6" s="12"/>
      <c r="R6" s="12"/>
      <c r="S6" s="12"/>
      <c r="T6" s="12"/>
      <c r="U6" s="12"/>
    </row>
    <row r="7" spans="2:21" s="13" customFormat="1" ht="12.75">
      <c r="B7" s="2"/>
      <c r="C7" s="53" t="s">
        <v>378</v>
      </c>
      <c r="D7" s="24" t="s">
        <v>672</v>
      </c>
      <c r="E7" s="46">
        <v>80</v>
      </c>
      <c r="F7" s="46">
        <v>82</v>
      </c>
      <c r="G7" s="45">
        <f>E7-F7</f>
        <v>-2</v>
      </c>
      <c r="H7" s="3"/>
      <c r="J7" s="79" t="s">
        <v>748</v>
      </c>
      <c r="P7" s="12"/>
      <c r="Q7" s="12"/>
      <c r="R7" s="12"/>
      <c r="S7" s="12"/>
      <c r="T7" s="12"/>
      <c r="U7" s="12"/>
    </row>
    <row r="8" spans="2:21" s="13" customFormat="1" ht="25.5">
      <c r="B8" s="2"/>
      <c r="C8" s="53" t="s">
        <v>460</v>
      </c>
      <c r="D8" s="24" t="s">
        <v>673</v>
      </c>
      <c r="E8" s="46">
        <v>52</v>
      </c>
      <c r="F8" s="46">
        <v>53</v>
      </c>
      <c r="G8" s="45">
        <f>E8-F8</f>
        <v>-1</v>
      </c>
      <c r="H8" s="3"/>
      <c r="J8" s="79" t="s">
        <v>746</v>
      </c>
      <c r="P8" s="12"/>
      <c r="Q8" s="12"/>
      <c r="R8" s="12"/>
      <c r="S8" s="12"/>
      <c r="T8" s="12"/>
      <c r="U8" s="12"/>
    </row>
    <row r="9" spans="2:21" s="13" customFormat="1" ht="25.5">
      <c r="B9" s="2"/>
      <c r="C9" s="53" t="s">
        <v>461</v>
      </c>
      <c r="D9" s="24" t="s">
        <v>674</v>
      </c>
      <c r="E9" s="46">
        <v>7</v>
      </c>
      <c r="F9" s="46">
        <v>7</v>
      </c>
      <c r="G9" s="45">
        <f>E9-F9</f>
        <v>0</v>
      </c>
      <c r="H9" s="3"/>
      <c r="J9" s="79" t="s">
        <v>749</v>
      </c>
      <c r="P9" s="12"/>
      <c r="Q9" s="12"/>
      <c r="R9" s="12"/>
      <c r="S9" s="12"/>
      <c r="T9" s="12"/>
      <c r="U9" s="12"/>
    </row>
    <row r="10" spans="2:21" s="13" customFormat="1" ht="12.75">
      <c r="B10" s="2"/>
      <c r="C10" s="53" t="s">
        <v>2</v>
      </c>
      <c r="D10" s="133" t="s">
        <v>676</v>
      </c>
      <c r="E10" s="134"/>
      <c r="F10" s="134"/>
      <c r="G10" s="135"/>
      <c r="H10" s="3"/>
      <c r="J10" s="79" t="s">
        <v>750</v>
      </c>
      <c r="P10" s="12"/>
      <c r="Q10" s="12"/>
      <c r="R10" s="12"/>
      <c r="S10" s="12"/>
      <c r="T10" s="12"/>
      <c r="U10" s="12"/>
    </row>
    <row r="11" spans="2:21" s="13" customFormat="1" ht="12.75">
      <c r="B11" s="2"/>
      <c r="C11" s="53" t="s">
        <v>521</v>
      </c>
      <c r="D11" s="24" t="s">
        <v>672</v>
      </c>
      <c r="E11" s="46">
        <v>40</v>
      </c>
      <c r="F11" s="46">
        <v>40.5</v>
      </c>
      <c r="G11" s="45">
        <f>E11-F11</f>
        <v>-0.5</v>
      </c>
      <c r="H11" s="3"/>
      <c r="J11" s="79" t="s">
        <v>751</v>
      </c>
      <c r="P11" s="12"/>
      <c r="Q11" s="12"/>
      <c r="R11" s="12"/>
      <c r="S11" s="12"/>
      <c r="T11" s="12"/>
      <c r="U11" s="12"/>
    </row>
    <row r="12" spans="2:21" s="13" customFormat="1" ht="25.5">
      <c r="B12" s="2"/>
      <c r="C12" s="53" t="s">
        <v>610</v>
      </c>
      <c r="D12" s="24" t="s">
        <v>673</v>
      </c>
      <c r="E12" s="46">
        <v>30</v>
      </c>
      <c r="F12" s="46">
        <v>34</v>
      </c>
      <c r="G12" s="45">
        <f>E12-F12</f>
        <v>-4</v>
      </c>
      <c r="H12" s="3"/>
      <c r="J12" s="79" t="s">
        <v>752</v>
      </c>
      <c r="P12" s="12"/>
      <c r="Q12" s="12"/>
      <c r="R12" s="12"/>
      <c r="S12" s="12"/>
      <c r="T12" s="12"/>
      <c r="U12" s="12"/>
    </row>
    <row r="13" spans="2:21" s="13" customFormat="1" ht="25.5">
      <c r="B13" s="2"/>
      <c r="C13" s="53" t="s">
        <v>612</v>
      </c>
      <c r="D13" s="24" t="s">
        <v>674</v>
      </c>
      <c r="E13" s="46">
        <v>3</v>
      </c>
      <c r="F13" s="46">
        <v>1</v>
      </c>
      <c r="G13" s="45">
        <f>E13-F13</f>
        <v>2</v>
      </c>
      <c r="H13" s="3"/>
      <c r="J13" s="79" t="s">
        <v>753</v>
      </c>
      <c r="P13" s="12"/>
      <c r="Q13" s="12"/>
      <c r="R13" s="12"/>
      <c r="S13" s="12"/>
      <c r="T13" s="12"/>
      <c r="U13" s="12"/>
    </row>
    <row r="14" spans="2:21" s="13" customFormat="1" ht="12.75">
      <c r="B14" s="2"/>
      <c r="C14" s="53" t="s">
        <v>1</v>
      </c>
      <c r="D14" s="133" t="s">
        <v>677</v>
      </c>
      <c r="E14" s="134"/>
      <c r="F14" s="134"/>
      <c r="G14" s="135"/>
      <c r="H14" s="3"/>
      <c r="J14" s="79" t="s">
        <v>754</v>
      </c>
      <c r="P14" s="12"/>
      <c r="Q14" s="12"/>
      <c r="R14" s="12"/>
      <c r="S14" s="12"/>
      <c r="T14" s="12"/>
      <c r="U14" s="12"/>
    </row>
    <row r="15" spans="2:21" s="13" customFormat="1" ht="12.75">
      <c r="B15" s="2"/>
      <c r="C15" s="53" t="s">
        <v>408</v>
      </c>
      <c r="D15" s="24" t="s">
        <v>672</v>
      </c>
      <c r="E15" s="46">
        <v>0.5</v>
      </c>
      <c r="F15" s="46">
        <v>0.52</v>
      </c>
      <c r="G15" s="45">
        <f>E15-F15</f>
        <v>-0.020000000000000018</v>
      </c>
      <c r="H15" s="3"/>
      <c r="J15" s="79" t="s">
        <v>755</v>
      </c>
      <c r="P15" s="12"/>
      <c r="Q15" s="12"/>
      <c r="R15" s="12"/>
      <c r="S15" s="12"/>
      <c r="T15" s="12"/>
      <c r="U15" s="12"/>
    </row>
    <row r="16" spans="2:21" s="13" customFormat="1" ht="25.5">
      <c r="B16" s="2"/>
      <c r="C16" s="53" t="s">
        <v>618</v>
      </c>
      <c r="D16" s="24" t="s">
        <v>673</v>
      </c>
      <c r="E16" s="46">
        <v>0.2</v>
      </c>
      <c r="F16" s="46">
        <v>0.25</v>
      </c>
      <c r="G16" s="45">
        <f>E16-F16</f>
        <v>-0.04999999999999999</v>
      </c>
      <c r="H16" s="3"/>
      <c r="J16" s="79" t="s">
        <v>756</v>
      </c>
      <c r="P16" s="12"/>
      <c r="Q16" s="12"/>
      <c r="R16" s="12"/>
      <c r="S16" s="12"/>
      <c r="T16" s="12"/>
      <c r="U16" s="12"/>
    </row>
    <row r="17" spans="2:21" s="13" customFormat="1" ht="25.5">
      <c r="B17" s="2"/>
      <c r="C17" s="53" t="s">
        <v>620</v>
      </c>
      <c r="D17" s="24" t="s">
        <v>674</v>
      </c>
      <c r="E17" s="46">
        <v>0.25</v>
      </c>
      <c r="F17" s="46">
        <v>0.1</v>
      </c>
      <c r="G17" s="45">
        <f>E17-F17</f>
        <v>0.15</v>
      </c>
      <c r="H17" s="3"/>
      <c r="J17" s="79" t="s">
        <v>757</v>
      </c>
      <c r="P17" s="12"/>
      <c r="Q17" s="12"/>
      <c r="R17" s="12"/>
      <c r="S17" s="12"/>
      <c r="T17" s="12"/>
      <c r="U17" s="12"/>
    </row>
    <row r="18" spans="2:10" ht="13.5" thickBot="1">
      <c r="B18" s="4"/>
      <c r="C18" s="22"/>
      <c r="D18" s="22"/>
      <c r="E18" s="22"/>
      <c r="F18" s="22"/>
      <c r="G18" s="22"/>
      <c r="H18" s="23"/>
      <c r="J18" s="79" t="s">
        <v>758</v>
      </c>
    </row>
    <row r="19" ht="12" customHeight="1">
      <c r="J19" s="79" t="s">
        <v>759</v>
      </c>
    </row>
    <row r="20" ht="12" customHeight="1">
      <c r="J20" s="79" t="s">
        <v>760</v>
      </c>
    </row>
    <row r="21" ht="12" customHeight="1">
      <c r="J21" s="79" t="s">
        <v>761</v>
      </c>
    </row>
    <row r="22" ht="12" customHeight="1">
      <c r="J22" s="79" t="s">
        <v>762</v>
      </c>
    </row>
    <row r="23" ht="12" customHeight="1">
      <c r="J23" s="79" t="s">
        <v>763</v>
      </c>
    </row>
    <row r="24" ht="12" customHeight="1">
      <c r="J24" s="79" t="s">
        <v>764</v>
      </c>
    </row>
    <row r="25" ht="12" customHeight="1">
      <c r="J25" s="79" t="s">
        <v>765</v>
      </c>
    </row>
    <row r="26" ht="12" customHeight="1">
      <c r="J26" s="13"/>
    </row>
    <row r="27" ht="12" customHeight="1">
      <c r="J27" s="13"/>
    </row>
    <row r="28" ht="12" customHeight="1">
      <c r="J28" s="13"/>
    </row>
    <row r="29" ht="12" customHeight="1">
      <c r="J29" s="13"/>
    </row>
    <row r="30" ht="12" customHeight="1">
      <c r="J30" s="13"/>
    </row>
    <row r="31" ht="12" customHeight="1">
      <c r="J31" s="13"/>
    </row>
    <row r="32" ht="12" customHeight="1">
      <c r="J32" s="13"/>
    </row>
    <row r="33" ht="12" customHeight="1">
      <c r="J33" s="13"/>
    </row>
    <row r="34" ht="12" customHeight="1">
      <c r="J34" s="13"/>
    </row>
    <row r="35" ht="12" customHeight="1">
      <c r="J35" s="13"/>
    </row>
    <row r="36" ht="12" customHeight="1">
      <c r="J36" s="13"/>
    </row>
    <row r="37" ht="12" customHeight="1">
      <c r="J37" s="13"/>
    </row>
    <row r="38" ht="12" customHeight="1">
      <c r="J38" s="13"/>
    </row>
    <row r="39" ht="12" customHeight="1">
      <c r="J39" s="13"/>
    </row>
    <row r="40" ht="12" customHeight="1">
      <c r="J40" s="13"/>
    </row>
    <row r="41" ht="12" customHeight="1">
      <c r="J41" s="13"/>
    </row>
    <row r="42" ht="12" customHeight="1">
      <c r="J42" s="13"/>
    </row>
    <row r="43" ht="12" customHeight="1">
      <c r="J43" s="13"/>
    </row>
    <row r="44" ht="12" customHeight="1">
      <c r="J44" s="13"/>
    </row>
    <row r="45" ht="12" customHeight="1">
      <c r="J45" s="13"/>
    </row>
    <row r="46" ht="12" customHeight="1">
      <c r="J46" s="13"/>
    </row>
    <row r="47" ht="12" customHeight="1">
      <c r="J47" s="13"/>
    </row>
    <row r="48" ht="12" customHeight="1">
      <c r="J48" s="13"/>
    </row>
    <row r="49" ht="12" customHeight="1">
      <c r="J49" s="13"/>
    </row>
    <row r="50" ht="12" customHeight="1">
      <c r="J50" s="13"/>
    </row>
    <row r="51" ht="12" customHeight="1">
      <c r="J51" s="13"/>
    </row>
    <row r="52" ht="12" customHeight="1">
      <c r="J52" s="13"/>
    </row>
    <row r="53" ht="12" customHeight="1">
      <c r="J53" s="13"/>
    </row>
    <row r="54" ht="12" customHeight="1">
      <c r="J54" s="13"/>
    </row>
    <row r="55" ht="12" customHeight="1">
      <c r="J55" s="13"/>
    </row>
    <row r="56" ht="12" customHeight="1">
      <c r="J56" s="13"/>
    </row>
    <row r="57" ht="12" customHeight="1">
      <c r="J57" s="13"/>
    </row>
    <row r="58" ht="12" customHeight="1">
      <c r="J58" s="13"/>
    </row>
    <row r="59" ht="12" customHeight="1">
      <c r="J59" s="13"/>
    </row>
    <row r="60" ht="12" customHeight="1">
      <c r="J60" s="13"/>
    </row>
    <row r="61" ht="12" customHeight="1">
      <c r="J61" s="13"/>
    </row>
    <row r="62" ht="12" customHeight="1">
      <c r="J62" s="13"/>
    </row>
    <row r="63" ht="12" customHeight="1">
      <c r="J63" s="13"/>
    </row>
    <row r="64" ht="12" customHeight="1">
      <c r="J64" s="13"/>
    </row>
    <row r="65" ht="12" customHeight="1">
      <c r="J65" s="13"/>
    </row>
    <row r="66" ht="12" customHeight="1">
      <c r="J66" s="13"/>
    </row>
    <row r="67" ht="12" customHeight="1">
      <c r="J67" s="13"/>
    </row>
    <row r="68" ht="12" customHeight="1">
      <c r="J68" s="13"/>
    </row>
    <row r="69" ht="12" customHeight="1">
      <c r="J69" s="13"/>
    </row>
    <row r="70" ht="12" customHeight="1">
      <c r="J70" s="13"/>
    </row>
    <row r="71" ht="12" customHeight="1">
      <c r="J71" s="13"/>
    </row>
    <row r="72" ht="12" customHeight="1">
      <c r="J72" s="13"/>
    </row>
    <row r="73" ht="12" customHeight="1">
      <c r="J73" s="13"/>
    </row>
    <row r="74" ht="12" customHeight="1">
      <c r="J74" s="13"/>
    </row>
    <row r="75" ht="12" customHeight="1">
      <c r="J75" s="13"/>
    </row>
    <row r="76" ht="12" customHeight="1">
      <c r="J76" s="13"/>
    </row>
    <row r="77" ht="12" customHeight="1">
      <c r="J77" s="13"/>
    </row>
    <row r="78" ht="12" customHeight="1">
      <c r="J78" s="13"/>
    </row>
    <row r="79" ht="12" customHeight="1">
      <c r="J79" s="13"/>
    </row>
    <row r="80" ht="12" customHeight="1">
      <c r="J80" s="13"/>
    </row>
    <row r="81" ht="12" customHeight="1">
      <c r="J81" s="13"/>
    </row>
    <row r="82" ht="12" customHeight="1">
      <c r="J82" s="13"/>
    </row>
    <row r="83" ht="12" customHeight="1">
      <c r="J83" s="13"/>
    </row>
    <row r="84" ht="12" customHeight="1">
      <c r="J84" s="13"/>
    </row>
    <row r="85" ht="12" customHeight="1">
      <c r="J85" s="13"/>
    </row>
    <row r="86" ht="12" customHeight="1">
      <c r="J86" s="13"/>
    </row>
    <row r="87" ht="12" customHeight="1">
      <c r="J87" s="13"/>
    </row>
    <row r="88" ht="12" customHeight="1">
      <c r="J88" s="13"/>
    </row>
    <row r="89" ht="12" customHeight="1">
      <c r="J89" s="13"/>
    </row>
    <row r="90" ht="12" customHeight="1">
      <c r="J90" s="13"/>
    </row>
    <row r="91" ht="12" customHeight="1">
      <c r="J91" s="13"/>
    </row>
    <row r="92" ht="12" customHeight="1">
      <c r="J92" s="13"/>
    </row>
    <row r="93" ht="12" customHeight="1">
      <c r="J93" s="13"/>
    </row>
    <row r="94" ht="12" customHeight="1">
      <c r="J94" s="13"/>
    </row>
    <row r="95" ht="12" customHeight="1">
      <c r="J95" s="13"/>
    </row>
    <row r="96" ht="12" customHeight="1">
      <c r="J96" s="13"/>
    </row>
    <row r="97" ht="12" customHeight="1">
      <c r="J97" s="13"/>
    </row>
    <row r="98" ht="12" customHeight="1">
      <c r="J98" s="13"/>
    </row>
    <row r="99" ht="12" customHeight="1">
      <c r="J99" s="13"/>
    </row>
  </sheetData>
  <sheetProtection/>
  <mergeCells count="4">
    <mergeCell ref="D6:G6"/>
    <mergeCell ref="D10:G10"/>
    <mergeCell ref="D14:G14"/>
    <mergeCell ref="C3:G3"/>
  </mergeCells>
  <hyperlinks>
    <hyperlink ref="J2" location="Ф1!A1" display="Бухгалтерский баланс (Форма №1)"/>
    <hyperlink ref="J3" location="Ф2!A1" display="Отчет о прибылях и убытках (Форма №2) "/>
    <hyperlink ref="J4" location="Ф3!A1" display="Отчет об изменении капитала (Форма № 3)"/>
    <hyperlink ref="J5" location="Ф4!A1" display="Отчет о движении денежных средств (Форма № 4)"/>
    <hyperlink ref="J6" location="Т1!A1" display="т.1 Расчет показателей платежеспособности "/>
    <hyperlink ref="J7" location="Т2!A1" display="Т.2 Анализ платежеспособности организации"/>
    <hyperlink ref="J8" location="Т3!A1" display="т.3 Расчет величины чистых активов"/>
    <hyperlink ref="J9" location="Т4!A1" display="т.4 Анализ формирования величины чистых активов организации"/>
    <hyperlink ref="J10" location="Т5!A1" display="т.5 Анализ показателей финансовой независимости по критерию собственности источников средств"/>
    <hyperlink ref="J11" location="Т6!A1" display="т.6 Анализ состава, структуры и темпов роста дебиторской задолженности"/>
    <hyperlink ref="J12" location="Т7!A1" display="т.7 Анализ состава, структуры и темпов роста кредиторской задолженности"/>
    <hyperlink ref="J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J14" location="Т9!A1" display="т.9 Анализ состояния расчетов"/>
    <hyperlink ref="J15" location="Т10!A1" display="т.10 Определение наличия собственных и заемных оборотных активов по критерию собственности источников"/>
    <hyperlink ref="J16" location="Т11!A1" display="т.11 Анализ факторов изменения наличия собственных оборотных активов"/>
    <hyperlink ref="J17" location="Т12!A1" display="т.12 Степень покрытия внеоборотных активов источниками собственных средств"/>
    <hyperlink ref="J18" location="Т13!A1" display="т.13 Анализ динамики притока и оттока денежных средств"/>
    <hyperlink ref="J19" location="Т14!A1" display="т.14 Анализ структуры притока и оттока денежных средств"/>
    <hyperlink ref="J20" location="Т15!A1" display="т.15 Анализ деловой активности организации"/>
    <hyperlink ref="J21" location="Т16!A1" display="т.16 Анализ состава и структуры  выручки (нетто) от реализации товаров, продукции, работ, услуг"/>
    <hyperlink ref="J22" location="Т17!A1" display="т.17 Анализ динамики выручки (нетто) от реализации товаров, продукции, работ, услуг  на экспорт"/>
    <hyperlink ref="J23" location="Т18!A1" display="т.18 Анализ конкурентоспособности продукции по критерию цены и прибыли"/>
    <hyperlink ref="J24" location="Т19!A1" display="т.19 ПЕРЕЧЕНЬ показателей реестра финансового состояния организации"/>
    <hyperlink ref="J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G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4" width="8.625" style="14" customWidth="1"/>
    <col min="5" max="5" width="18.00390625" style="14" customWidth="1"/>
    <col min="6" max="6" width="15.25390625" style="14" customWidth="1"/>
    <col min="7" max="7" width="10.625" style="14" customWidth="1"/>
    <col min="8" max="8" width="9.125" style="14" bestFit="1" customWidth="1"/>
    <col min="9" max="9" width="7.625" style="14" bestFit="1" customWidth="1"/>
    <col min="10" max="10" width="8.625" style="14" bestFit="1" customWidth="1"/>
    <col min="11" max="12" width="9.125" style="14" bestFit="1" customWidth="1"/>
    <col min="13" max="13" width="9.00390625" style="14" bestFit="1" customWidth="1"/>
    <col min="14" max="14" width="9.25390625" style="14" bestFit="1" customWidth="1"/>
    <col min="15" max="15" width="10.375" style="14" bestFit="1" customWidth="1"/>
    <col min="16" max="16" width="10.25390625" style="14" bestFit="1" customWidth="1"/>
    <col min="17" max="17" width="9.75390625" style="14" customWidth="1"/>
    <col min="18" max="18" width="10.625" style="14" customWidth="1"/>
    <col min="19" max="19" width="11.375" style="14" customWidth="1"/>
    <col min="20" max="20" width="10.375" style="15" customWidth="1"/>
    <col min="21" max="21" width="9.125" style="15" bestFit="1" customWidth="1"/>
    <col min="22" max="22" width="9.875" style="15" customWidth="1"/>
    <col min="23" max="23" width="11.25390625" style="15" customWidth="1"/>
    <col min="24" max="24" width="11.00390625" style="15" customWidth="1"/>
    <col min="25" max="25" width="9.75390625" style="15" customWidth="1"/>
    <col min="26" max="26" width="11.00390625" style="15" customWidth="1"/>
    <col min="27" max="27" width="3.00390625" style="1" customWidth="1"/>
    <col min="28" max="28" width="2.75390625" style="1" customWidth="1"/>
    <col min="29" max="29" width="67.125" style="1" customWidth="1"/>
    <col min="30" max="30" width="2.75390625" style="1" customWidth="1"/>
    <col min="31" max="31" width="6.625" style="1" bestFit="1" customWidth="1"/>
    <col min="32" max="32" width="2.75390625" style="1" customWidth="1"/>
    <col min="33" max="33" width="6.625" style="1" bestFit="1" customWidth="1"/>
    <col min="34" max="35" width="2.75390625" style="1" customWidth="1"/>
    <col min="36" max="40" width="3.25390625" style="1" bestFit="1" customWidth="1"/>
    <col min="41" max="41" width="4.75390625" style="1" bestFit="1" customWidth="1"/>
    <col min="42" max="16384" width="2.75390625" style="1" customWidth="1"/>
  </cols>
  <sheetData>
    <row r="1" spans="2:34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59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C2" s="77" t="s">
        <v>6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2:59" ht="18" customHeight="1">
      <c r="B3" s="19"/>
      <c r="C3" s="80" t="s">
        <v>742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20"/>
      <c r="AC3" s="77" t="s">
        <v>117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2:59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0"/>
      <c r="AC4" s="77" t="s">
        <v>192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2:59" ht="19.5" customHeight="1">
      <c r="B5" s="21"/>
      <c r="C5" s="139" t="s">
        <v>721</v>
      </c>
      <c r="D5" s="139" t="s">
        <v>722</v>
      </c>
      <c r="E5" s="139" t="s">
        <v>723</v>
      </c>
      <c r="F5" s="136" t="s">
        <v>743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8"/>
      <c r="AA5" s="20"/>
      <c r="AC5" s="77" t="s">
        <v>308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2:59" ht="69.75" customHeight="1">
      <c r="B6" s="21"/>
      <c r="C6" s="140"/>
      <c r="D6" s="140"/>
      <c r="E6" s="140"/>
      <c r="F6" s="66"/>
      <c r="G6" s="67" t="s">
        <v>724</v>
      </c>
      <c r="H6" s="67" t="s">
        <v>725</v>
      </c>
      <c r="I6" s="67" t="s">
        <v>726</v>
      </c>
      <c r="J6" s="67" t="s">
        <v>727</v>
      </c>
      <c r="K6" s="67" t="s">
        <v>728</v>
      </c>
      <c r="L6" s="67" t="s">
        <v>729</v>
      </c>
      <c r="M6" s="67" t="s">
        <v>41</v>
      </c>
      <c r="N6" s="67" t="s">
        <v>730</v>
      </c>
      <c r="O6" s="67" t="s">
        <v>731</v>
      </c>
      <c r="P6" s="67" t="s">
        <v>732</v>
      </c>
      <c r="Q6" s="67" t="s">
        <v>733</v>
      </c>
      <c r="R6" s="67" t="s">
        <v>734</v>
      </c>
      <c r="S6" s="67" t="s">
        <v>735</v>
      </c>
      <c r="T6" s="68" t="s">
        <v>119</v>
      </c>
      <c r="U6" s="68" t="s">
        <v>736</v>
      </c>
      <c r="V6" s="68" t="s">
        <v>737</v>
      </c>
      <c r="W6" s="68" t="s">
        <v>738</v>
      </c>
      <c r="X6" s="68" t="s">
        <v>739</v>
      </c>
      <c r="Y6" s="68" t="s">
        <v>740</v>
      </c>
      <c r="Z6" s="68" t="s">
        <v>741</v>
      </c>
      <c r="AA6" s="20"/>
      <c r="AC6" s="78" t="s">
        <v>747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2:59" s="75" customFormat="1" ht="12.75">
      <c r="B7" s="71"/>
      <c r="C7" s="72">
        <v>1</v>
      </c>
      <c r="D7" s="72">
        <v>2</v>
      </c>
      <c r="E7" s="30">
        <v>3</v>
      </c>
      <c r="F7" s="73"/>
      <c r="G7" s="65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  <c r="S7" s="65">
        <v>16</v>
      </c>
      <c r="T7" s="27">
        <v>17</v>
      </c>
      <c r="U7" s="27">
        <v>18</v>
      </c>
      <c r="V7" s="27">
        <v>19</v>
      </c>
      <c r="W7" s="27">
        <v>20</v>
      </c>
      <c r="X7" s="27">
        <v>21</v>
      </c>
      <c r="Y7" s="27">
        <v>22</v>
      </c>
      <c r="Z7" s="27">
        <v>23</v>
      </c>
      <c r="AA7" s="74"/>
      <c r="AC7" s="79" t="s">
        <v>748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</row>
    <row r="8" spans="2:41" s="13" customFormat="1" ht="21">
      <c r="B8" s="2"/>
      <c r="C8" s="69"/>
      <c r="D8" s="69"/>
      <c r="E8" s="69"/>
      <c r="F8" s="58" t="s">
        <v>744</v>
      </c>
      <c r="G8" s="11">
        <f>'Ф1'!E13</f>
        <v>341350</v>
      </c>
      <c r="H8" s="11">
        <f>'Ф1'!E43</f>
        <v>350750</v>
      </c>
      <c r="I8" s="11">
        <f>'Ф1'!E39</f>
        <v>4500</v>
      </c>
      <c r="J8" s="11">
        <f>'Ф1'!E41</f>
        <v>90</v>
      </c>
      <c r="K8" s="11">
        <f>'Ф1'!E44</f>
        <v>692100</v>
      </c>
      <c r="L8" s="11">
        <f>'Ф1'!E57</f>
        <v>393500</v>
      </c>
      <c r="M8" s="11">
        <f>'Ф1'!E77</f>
        <v>0</v>
      </c>
      <c r="N8" s="11">
        <f>L8+M8</f>
        <v>393500</v>
      </c>
      <c r="O8" s="11">
        <f>'Ф1'!E79</f>
        <v>295400</v>
      </c>
      <c r="P8" s="11">
        <f>'Ф1'!E61</f>
        <v>3200</v>
      </c>
      <c r="Q8" s="26">
        <v>1250</v>
      </c>
      <c r="R8" s="26">
        <v>0</v>
      </c>
      <c r="S8" s="11">
        <f>Q8+R8</f>
        <v>1250</v>
      </c>
      <c r="T8" s="11">
        <f>'Ф2'!F7</f>
        <v>900000</v>
      </c>
      <c r="U8" s="11">
        <f>'Ф2'!F35</f>
        <v>55430</v>
      </c>
      <c r="V8" s="45">
        <f>H8/(O8-M8)</f>
        <v>1.1873730534867977</v>
      </c>
      <c r="W8" s="45">
        <f>(N8-G8)/H8</f>
        <v>0.14868139700641483</v>
      </c>
      <c r="X8" s="45">
        <f>(P8+O8-M8)/K8</f>
        <v>0.4314405432740933</v>
      </c>
      <c r="Y8" s="64">
        <f>(I8+J8)/(O8-M8)</f>
        <v>0.015538253215978334</v>
      </c>
      <c r="Z8" s="64">
        <f>S8/K8</f>
        <v>0.0018060973847709868</v>
      </c>
      <c r="AA8" s="3"/>
      <c r="AC8" s="79" t="s">
        <v>746</v>
      </c>
      <c r="AJ8" s="12"/>
      <c r="AK8" s="12"/>
      <c r="AL8" s="12"/>
      <c r="AM8" s="12"/>
      <c r="AN8" s="12"/>
      <c r="AO8" s="12"/>
    </row>
    <row r="9" spans="2:41" s="13" customFormat="1" ht="21">
      <c r="B9" s="2"/>
      <c r="C9" s="70"/>
      <c r="D9" s="70"/>
      <c r="E9" s="70"/>
      <c r="F9" s="58" t="s">
        <v>745</v>
      </c>
      <c r="G9" s="11">
        <f>'Ф1'!F13</f>
        <v>394451</v>
      </c>
      <c r="H9" s="11">
        <f>'Ф1'!F43</f>
        <v>307804</v>
      </c>
      <c r="I9" s="11">
        <f>'Ф1'!F39</f>
        <v>6500</v>
      </c>
      <c r="J9" s="11">
        <f>'Ф1'!F41</f>
        <v>84</v>
      </c>
      <c r="K9" s="11">
        <f>'Ф1'!F44</f>
        <v>702255</v>
      </c>
      <c r="L9" s="11">
        <f>'Ф1'!F57</f>
        <v>467500</v>
      </c>
      <c r="M9" s="11">
        <f>'Ф1'!F77</f>
        <v>0</v>
      </c>
      <c r="N9" s="11">
        <f>L9+M9</f>
        <v>467500</v>
      </c>
      <c r="O9" s="11">
        <f>'Ф1'!F79</f>
        <v>232737</v>
      </c>
      <c r="P9" s="11">
        <f>'Ф1'!F61</f>
        <v>1500</v>
      </c>
      <c r="Q9" s="26">
        <v>2800</v>
      </c>
      <c r="R9" s="26">
        <v>0</v>
      </c>
      <c r="S9" s="11">
        <f>Q9+R9</f>
        <v>2800</v>
      </c>
      <c r="T9" s="11">
        <f>'Ф2'!E7</f>
        <v>950000</v>
      </c>
      <c r="U9" s="11">
        <f>'Ф2'!E35</f>
        <v>144800</v>
      </c>
      <c r="V9" s="45">
        <f>H9/(O9-M9)</f>
        <v>1.3225400344594973</v>
      </c>
      <c r="W9" s="45">
        <f>(N9-G9)/H9</f>
        <v>0.23732310171407778</v>
      </c>
      <c r="X9" s="45">
        <f>(P9+O9-M9)/K9</f>
        <v>0.3335497789264583</v>
      </c>
      <c r="Y9" s="64">
        <f>(I9+J9)/(O9-M9)</f>
        <v>0.02828944258970426</v>
      </c>
      <c r="Z9" s="64">
        <f>S9/K9</f>
        <v>0.0039871556628290295</v>
      </c>
      <c r="AA9" s="3"/>
      <c r="AC9" s="79" t="s">
        <v>749</v>
      </c>
      <c r="AJ9" s="12"/>
      <c r="AK9" s="12"/>
      <c r="AL9" s="12"/>
      <c r="AM9" s="12"/>
      <c r="AN9" s="12"/>
      <c r="AO9" s="12"/>
    </row>
    <row r="10" spans="2:29" ht="12" customHeight="1" thickBot="1">
      <c r="B10" s="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C10" s="79" t="s">
        <v>750</v>
      </c>
    </row>
    <row r="11" ht="12" customHeight="1">
      <c r="AC11" s="79" t="s">
        <v>751</v>
      </c>
    </row>
    <row r="12" ht="12" customHeight="1">
      <c r="AC12" s="79" t="s">
        <v>752</v>
      </c>
    </row>
    <row r="13" ht="12" customHeight="1">
      <c r="AC13" s="79" t="s">
        <v>753</v>
      </c>
    </row>
    <row r="14" ht="12" customHeight="1">
      <c r="AC14" s="79" t="s">
        <v>754</v>
      </c>
    </row>
    <row r="15" ht="12" customHeight="1">
      <c r="AC15" s="79" t="s">
        <v>755</v>
      </c>
    </row>
    <row r="16" ht="12" customHeight="1">
      <c r="AC16" s="79" t="s">
        <v>756</v>
      </c>
    </row>
    <row r="17" ht="12" customHeight="1">
      <c r="AC17" s="79" t="s">
        <v>757</v>
      </c>
    </row>
    <row r="18" ht="12" customHeight="1">
      <c r="AC18" s="79" t="s">
        <v>758</v>
      </c>
    </row>
    <row r="19" ht="12" customHeight="1">
      <c r="AC19" s="79" t="s">
        <v>759</v>
      </c>
    </row>
    <row r="20" ht="12" customHeight="1">
      <c r="AC20" s="79" t="s">
        <v>760</v>
      </c>
    </row>
    <row r="21" ht="12" customHeight="1">
      <c r="AC21" s="79" t="s">
        <v>761</v>
      </c>
    </row>
    <row r="22" ht="12" customHeight="1">
      <c r="AC22" s="79" t="s">
        <v>762</v>
      </c>
    </row>
    <row r="23" ht="12" customHeight="1">
      <c r="AC23" s="79" t="s">
        <v>763</v>
      </c>
    </row>
    <row r="24" ht="12" customHeight="1">
      <c r="AC24" s="79" t="s">
        <v>764</v>
      </c>
    </row>
    <row r="25" ht="12" customHeight="1">
      <c r="AC25" s="79" t="s">
        <v>765</v>
      </c>
    </row>
    <row r="26" ht="12" customHeight="1">
      <c r="AC26" s="13"/>
    </row>
    <row r="27" ht="12" customHeight="1">
      <c r="AC27" s="13"/>
    </row>
    <row r="28" ht="12" customHeight="1">
      <c r="AC28" s="13"/>
    </row>
    <row r="29" ht="12" customHeight="1">
      <c r="AC29" s="13"/>
    </row>
    <row r="30" ht="12" customHeight="1">
      <c r="AC30" s="13"/>
    </row>
    <row r="31" ht="12" customHeight="1">
      <c r="AC31" s="13"/>
    </row>
    <row r="32" ht="12" customHeight="1">
      <c r="AC32" s="13"/>
    </row>
    <row r="33" ht="12" customHeight="1">
      <c r="AC33" s="13"/>
    </row>
    <row r="34" ht="12" customHeight="1">
      <c r="AC34" s="13"/>
    </row>
    <row r="35" ht="12" customHeight="1">
      <c r="AC35" s="13"/>
    </row>
    <row r="36" ht="12" customHeight="1">
      <c r="AC36" s="13"/>
    </row>
    <row r="37" ht="12" customHeight="1">
      <c r="AC37" s="13"/>
    </row>
    <row r="38" ht="12" customHeight="1">
      <c r="AC38" s="13"/>
    </row>
    <row r="39" ht="12" customHeight="1">
      <c r="AC39" s="13"/>
    </row>
    <row r="40" ht="12" customHeight="1">
      <c r="AC40" s="13"/>
    </row>
    <row r="41" ht="12" customHeight="1">
      <c r="AC41" s="13"/>
    </row>
    <row r="42" ht="12" customHeight="1">
      <c r="AC42" s="13"/>
    </row>
    <row r="43" ht="12" customHeight="1">
      <c r="AC43" s="13"/>
    </row>
    <row r="44" ht="12" customHeight="1">
      <c r="AC44" s="13"/>
    </row>
    <row r="45" ht="12" customHeight="1">
      <c r="AC45" s="13"/>
    </row>
    <row r="46" ht="12" customHeight="1">
      <c r="AC46" s="13"/>
    </row>
    <row r="47" ht="12" customHeight="1">
      <c r="AC47" s="13"/>
    </row>
    <row r="48" ht="12" customHeight="1">
      <c r="AC48" s="13"/>
    </row>
    <row r="49" ht="12" customHeight="1">
      <c r="AC49" s="13"/>
    </row>
    <row r="50" ht="12" customHeight="1">
      <c r="AC50" s="13"/>
    </row>
    <row r="51" ht="12" customHeight="1">
      <c r="AC51" s="13"/>
    </row>
    <row r="52" ht="12" customHeight="1">
      <c r="AC52" s="13"/>
    </row>
    <row r="53" ht="12" customHeight="1">
      <c r="AC53" s="13"/>
    </row>
    <row r="54" ht="12" customHeight="1">
      <c r="AC54" s="13"/>
    </row>
    <row r="55" ht="12" customHeight="1">
      <c r="AC55" s="13"/>
    </row>
    <row r="56" ht="12" customHeight="1">
      <c r="AC56" s="13"/>
    </row>
    <row r="57" ht="12" customHeight="1">
      <c r="AC57" s="13"/>
    </row>
    <row r="58" ht="12" customHeight="1">
      <c r="AC58" s="13"/>
    </row>
    <row r="59" ht="12" customHeight="1">
      <c r="AC59" s="13"/>
    </row>
    <row r="60" ht="12" customHeight="1">
      <c r="AC60" s="13"/>
    </row>
    <row r="61" ht="12" customHeight="1">
      <c r="AC61" s="13"/>
    </row>
    <row r="62" ht="12" customHeight="1">
      <c r="AC62" s="13"/>
    </row>
    <row r="63" ht="12" customHeight="1">
      <c r="AC63" s="13"/>
    </row>
    <row r="64" ht="12" customHeight="1">
      <c r="AC64" s="13"/>
    </row>
    <row r="65" ht="12" customHeight="1">
      <c r="AC65" s="13"/>
    </row>
    <row r="66" ht="12" customHeight="1">
      <c r="AC66" s="13"/>
    </row>
    <row r="67" ht="12" customHeight="1">
      <c r="AC67" s="13"/>
    </row>
    <row r="68" ht="12" customHeight="1">
      <c r="AC68" s="13"/>
    </row>
    <row r="69" ht="12" customHeight="1">
      <c r="AC69" s="13"/>
    </row>
    <row r="70" ht="12" customHeight="1">
      <c r="AC70" s="13"/>
    </row>
    <row r="71" ht="12" customHeight="1">
      <c r="AC71" s="13"/>
    </row>
    <row r="72" ht="12" customHeight="1">
      <c r="AC72" s="13"/>
    </row>
    <row r="73" ht="12" customHeight="1">
      <c r="AC73" s="13"/>
    </row>
    <row r="74" ht="12" customHeight="1">
      <c r="AC74" s="13"/>
    </row>
    <row r="75" ht="12" customHeight="1">
      <c r="AC75" s="13"/>
    </row>
    <row r="76" ht="12" customHeight="1">
      <c r="AC76" s="13"/>
    </row>
    <row r="77" ht="12" customHeight="1">
      <c r="AC77" s="13"/>
    </row>
    <row r="78" ht="12" customHeight="1">
      <c r="AC78" s="13"/>
    </row>
    <row r="79" ht="12" customHeight="1">
      <c r="AC79" s="13"/>
    </row>
    <row r="80" ht="12" customHeight="1">
      <c r="AC80" s="13"/>
    </row>
    <row r="81" ht="12" customHeight="1">
      <c r="AC81" s="13"/>
    </row>
    <row r="82" ht="12" customHeight="1">
      <c r="AC82" s="13"/>
    </row>
    <row r="83" ht="12" customHeight="1">
      <c r="AC83" s="13"/>
    </row>
    <row r="84" ht="12" customHeight="1">
      <c r="AC84" s="13"/>
    </row>
    <row r="85" ht="12" customHeight="1">
      <c r="AC85" s="13"/>
    </row>
    <row r="86" ht="12" customHeight="1">
      <c r="AC86" s="13"/>
    </row>
    <row r="87" ht="12" customHeight="1">
      <c r="AC87" s="13"/>
    </row>
    <row r="88" ht="12" customHeight="1">
      <c r="AC88" s="13"/>
    </row>
    <row r="89" ht="12" customHeight="1">
      <c r="AC89" s="13"/>
    </row>
    <row r="90" ht="12" customHeight="1">
      <c r="AC90" s="13"/>
    </row>
    <row r="91" ht="12" customHeight="1">
      <c r="AC91" s="13"/>
    </row>
    <row r="92" ht="12" customHeight="1">
      <c r="AC92" s="13"/>
    </row>
    <row r="93" ht="12" customHeight="1">
      <c r="AC93" s="13"/>
    </row>
    <row r="94" ht="12" customHeight="1">
      <c r="AC94" s="13"/>
    </row>
    <row r="95" ht="12" customHeight="1">
      <c r="AC95" s="13"/>
    </row>
    <row r="96" ht="12" customHeight="1">
      <c r="AC96" s="13"/>
    </row>
    <row r="97" ht="12" customHeight="1">
      <c r="AC97" s="13"/>
    </row>
    <row r="98" ht="12" customHeight="1">
      <c r="AC98" s="13"/>
    </row>
    <row r="99" ht="12" customHeight="1">
      <c r="AC99" s="13"/>
    </row>
  </sheetData>
  <sheetProtection/>
  <mergeCells count="5">
    <mergeCell ref="C3:Z3"/>
    <mergeCell ref="F5:Z5"/>
    <mergeCell ref="C5:C6"/>
    <mergeCell ref="D5:D6"/>
    <mergeCell ref="E5:E6"/>
  </mergeCells>
  <hyperlinks>
    <hyperlink ref="AC2" location="Ф1!A1" display="Бухгалтерский баланс (Форма №1)"/>
    <hyperlink ref="AC3" location="Ф2!A1" display="Отчет о прибылях и убытках (Форма №2) "/>
    <hyperlink ref="AC4" location="Ф3!A1" display="Отчет об изменении капитала (Форма № 3)"/>
    <hyperlink ref="AC5" location="Ф4!A1" display="Отчет о движении денежных средств (Форма № 4)"/>
    <hyperlink ref="AC6" location="Т1!A1" display="т.1 Расчет показателей платежеспособности "/>
    <hyperlink ref="AC7" location="Т2!A1" display="Т.2 Анализ платежеспособности организации"/>
    <hyperlink ref="AC8" location="Т3!A1" display="т.3 Расчет величины чистых активов"/>
    <hyperlink ref="AC9" location="Т4!A1" display="т.4 Анализ формирования величины чистых активов организации"/>
    <hyperlink ref="AC10" location="Т5!A1" display="т.5 Анализ показателей финансовой независимости по критерию собственности источников средств"/>
    <hyperlink ref="AC11" location="Т6!A1" display="т.6 Анализ состава, структуры и темпов роста дебиторской задолженности"/>
    <hyperlink ref="AC12" location="Т7!A1" display="т.7 Анализ состава, структуры и темпов роста кредиторской задолженности"/>
    <hyperlink ref="AC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AC14" location="Т9!A1" display="т.9 Анализ состояния расчетов"/>
    <hyperlink ref="AC15" location="Т10!A1" display="т.10 Определение наличия собственных и заемных оборотных активов по критерию собственности источников"/>
    <hyperlink ref="AC16" location="Т11!A1" display="т.11 Анализ факторов изменения наличия собственных оборотных активов"/>
    <hyperlink ref="AC17" location="Т12!A1" display="т.12 Степень покрытия внеоборотных активов источниками собственных средств"/>
    <hyperlink ref="AC18" location="Т13!A1" display="т.13 Анализ динамики притока и оттока денежных средств"/>
    <hyperlink ref="AC19" location="Т14!A1" display="т.14 Анализ структуры притока и оттока денежных средств"/>
    <hyperlink ref="AC20" location="Т15!A1" display="т.15 Анализ деловой активности организации"/>
    <hyperlink ref="AC21" location="Т16!A1" display="т.16 Анализ состава и структуры  выручки (нетто) от реализации товаров, продукции, работ, услуг"/>
    <hyperlink ref="AC22" location="Т17!A1" display="т.17 Анализ динамики выручки (нетто) от реализации товаров, продукции, работ, услуг  на экспорт"/>
    <hyperlink ref="AC23" location="Т18!A1" display="т.18 Анализ конкурентоспособности продукции по критерию цены и прибыли"/>
    <hyperlink ref="AC24" location="Т19!A1" display="т.19 ПЕРЕЧЕНЬ показателей реестра финансового состояния организации"/>
    <hyperlink ref="AC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27" min="1" max="20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B1:AN99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2.75390625" style="1" customWidth="1"/>
    <col min="2" max="2" width="3.25390625" style="1" customWidth="1"/>
    <col min="3" max="3" width="7.25390625" style="14" bestFit="1" customWidth="1"/>
    <col min="4" max="4" width="34.25390625" style="14" customWidth="1"/>
    <col min="5" max="5" width="12.75390625" style="15" customWidth="1"/>
    <col min="6" max="6" width="11.625" style="15" customWidth="1"/>
    <col min="7" max="7" width="12.75390625" style="15" customWidth="1"/>
    <col min="8" max="8" width="14.25390625" style="15" customWidth="1"/>
    <col min="9" max="9" width="3.00390625" style="1" customWidth="1"/>
    <col min="10" max="10" width="2.75390625" style="1" customWidth="1"/>
    <col min="11" max="11" width="67.125" style="1" customWidth="1"/>
    <col min="12" max="12" width="6.625" style="1" bestFit="1" customWidth="1"/>
    <col min="13" max="13" width="2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5" customHeight="1" thickBot="1">
      <c r="B1" s="5" t="s">
        <v>3</v>
      </c>
      <c r="C1" s="5"/>
      <c r="D1" s="5"/>
      <c r="E1" s="5"/>
      <c r="F1" s="61"/>
      <c r="G1" s="61"/>
      <c r="H1" s="5"/>
      <c r="I1" s="5"/>
      <c r="J1" s="5"/>
      <c r="K1" s="5"/>
      <c r="L1" s="5"/>
      <c r="M1" s="5"/>
      <c r="N1" s="5"/>
      <c r="O1" s="5"/>
    </row>
    <row r="2" spans="2:40" ht="11.25" customHeight="1">
      <c r="B2" s="16"/>
      <c r="C2" s="17"/>
      <c r="D2" s="17"/>
      <c r="E2" s="17"/>
      <c r="F2" s="17"/>
      <c r="G2" s="17"/>
      <c r="H2" s="17"/>
      <c r="I2" s="18"/>
      <c r="K2" s="77" t="s">
        <v>6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35.25" customHeight="1">
      <c r="B3" s="19"/>
      <c r="C3" s="80" t="s">
        <v>689</v>
      </c>
      <c r="D3" s="80"/>
      <c r="E3" s="80"/>
      <c r="F3" s="80"/>
      <c r="G3" s="80"/>
      <c r="H3" s="80"/>
      <c r="I3" s="20"/>
      <c r="K3" s="77" t="s">
        <v>117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2.75" customHeight="1">
      <c r="B4" s="19"/>
      <c r="C4" s="7"/>
      <c r="D4" s="7"/>
      <c r="E4" s="7"/>
      <c r="F4" s="7"/>
      <c r="G4" s="7"/>
      <c r="H4" s="7"/>
      <c r="I4" s="20"/>
      <c r="K4" s="77" t="s">
        <v>192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63">
      <c r="B5" s="21"/>
      <c r="C5" s="29" t="s">
        <v>363</v>
      </c>
      <c r="D5" s="29" t="s">
        <v>713</v>
      </c>
      <c r="E5" s="48" t="s">
        <v>714</v>
      </c>
      <c r="F5" s="48" t="s">
        <v>715</v>
      </c>
      <c r="G5" s="48" t="s">
        <v>716</v>
      </c>
      <c r="H5" s="48" t="s">
        <v>373</v>
      </c>
      <c r="I5" s="20"/>
      <c r="K5" s="77" t="s">
        <v>308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22" s="13" customFormat="1" ht="12.75">
      <c r="B6" s="2"/>
      <c r="C6" s="142" t="s">
        <v>5</v>
      </c>
      <c r="D6" s="10" t="s">
        <v>710</v>
      </c>
      <c r="E6" s="46">
        <v>10000</v>
      </c>
      <c r="F6" s="46">
        <v>1.7</v>
      </c>
      <c r="G6" s="46">
        <v>0.3</v>
      </c>
      <c r="H6" s="141" t="s">
        <v>712</v>
      </c>
      <c r="I6" s="3"/>
      <c r="K6" s="78" t="s">
        <v>747</v>
      </c>
      <c r="Q6" s="12"/>
      <c r="R6" s="12"/>
      <c r="S6" s="12"/>
      <c r="T6" s="12"/>
      <c r="U6" s="12"/>
      <c r="V6" s="12"/>
    </row>
    <row r="7" spans="2:22" s="13" customFormat="1" ht="12.75">
      <c r="B7" s="2"/>
      <c r="C7" s="142"/>
      <c r="D7" s="24" t="s">
        <v>690</v>
      </c>
      <c r="E7" s="46">
        <v>11200</v>
      </c>
      <c r="F7" s="46">
        <v>1.4</v>
      </c>
      <c r="G7" s="46">
        <v>0.3</v>
      </c>
      <c r="H7" s="141"/>
      <c r="I7" s="3"/>
      <c r="K7" s="79" t="s">
        <v>748</v>
      </c>
      <c r="Q7" s="12"/>
      <c r="R7" s="12"/>
      <c r="S7" s="12"/>
      <c r="T7" s="12"/>
      <c r="U7" s="12"/>
      <c r="V7" s="12"/>
    </row>
    <row r="8" spans="2:22" s="13" customFormat="1" ht="25.5">
      <c r="B8" s="2"/>
      <c r="C8" s="142"/>
      <c r="D8" s="24" t="s">
        <v>691</v>
      </c>
      <c r="E8" s="46">
        <v>13000</v>
      </c>
      <c r="F8" s="46">
        <v>1.4</v>
      </c>
      <c r="G8" s="46">
        <v>0.2</v>
      </c>
      <c r="H8" s="141"/>
      <c r="I8" s="3"/>
      <c r="K8" s="79" t="s">
        <v>746</v>
      </c>
      <c r="Q8" s="12"/>
      <c r="R8" s="12"/>
      <c r="S8" s="12"/>
      <c r="T8" s="12"/>
      <c r="U8" s="12"/>
      <c r="V8" s="12"/>
    </row>
    <row r="9" spans="2:22" s="13" customFormat="1" ht="25.5">
      <c r="B9" s="2"/>
      <c r="C9" s="142"/>
      <c r="D9" s="24" t="s">
        <v>692</v>
      </c>
      <c r="E9" s="46">
        <v>14000</v>
      </c>
      <c r="F9" s="46">
        <v>1.3</v>
      </c>
      <c r="G9" s="46">
        <v>0.2</v>
      </c>
      <c r="H9" s="141"/>
      <c r="I9" s="3"/>
      <c r="K9" s="79" t="s">
        <v>749</v>
      </c>
      <c r="Q9" s="12"/>
      <c r="R9" s="12"/>
      <c r="S9" s="12"/>
      <c r="T9" s="12"/>
      <c r="U9" s="12"/>
      <c r="V9" s="12"/>
    </row>
    <row r="10" spans="2:22" s="13" customFormat="1" ht="25.5">
      <c r="B10" s="2"/>
      <c r="C10" s="142"/>
      <c r="D10" s="24" t="s">
        <v>693</v>
      </c>
      <c r="E10" s="46">
        <v>14200</v>
      </c>
      <c r="F10" s="46">
        <v>1.3</v>
      </c>
      <c r="G10" s="46">
        <v>0.2</v>
      </c>
      <c r="H10" s="141"/>
      <c r="I10" s="3"/>
      <c r="K10" s="79" t="s">
        <v>750</v>
      </c>
      <c r="Q10" s="12"/>
      <c r="R10" s="12"/>
      <c r="S10" s="12"/>
      <c r="T10" s="12"/>
      <c r="U10" s="12"/>
      <c r="V10" s="12"/>
    </row>
    <row r="11" spans="2:22" s="13" customFormat="1" ht="25.5">
      <c r="B11" s="2"/>
      <c r="C11" s="142"/>
      <c r="D11" s="24" t="s">
        <v>694</v>
      </c>
      <c r="E11" s="46">
        <v>14400</v>
      </c>
      <c r="F11" s="46">
        <v>1.6</v>
      </c>
      <c r="G11" s="46">
        <v>0.1</v>
      </c>
      <c r="H11" s="141"/>
      <c r="I11" s="3"/>
      <c r="K11" s="79" t="s">
        <v>751</v>
      </c>
      <c r="Q11" s="12"/>
      <c r="R11" s="12"/>
      <c r="S11" s="12"/>
      <c r="T11" s="12"/>
      <c r="U11" s="12"/>
      <c r="V11" s="12"/>
    </row>
    <row r="12" spans="2:22" s="13" customFormat="1" ht="12.75">
      <c r="B12" s="2"/>
      <c r="C12" s="142"/>
      <c r="D12" s="24" t="s">
        <v>695</v>
      </c>
      <c r="E12" s="46">
        <v>14760</v>
      </c>
      <c r="F12" s="46">
        <v>1</v>
      </c>
      <c r="G12" s="46">
        <v>0.05</v>
      </c>
      <c r="H12" s="141"/>
      <c r="I12" s="3"/>
      <c r="K12" s="79" t="s">
        <v>752</v>
      </c>
      <c r="Q12" s="12"/>
      <c r="R12" s="12"/>
      <c r="S12" s="12"/>
      <c r="T12" s="12"/>
      <c r="U12" s="12"/>
      <c r="V12" s="12"/>
    </row>
    <row r="13" spans="2:22" s="13" customFormat="1" ht="12.75">
      <c r="B13" s="2"/>
      <c r="C13" s="142"/>
      <c r="D13" s="24" t="s">
        <v>696</v>
      </c>
      <c r="E13" s="46">
        <v>16100</v>
      </c>
      <c r="F13" s="46">
        <v>1.2</v>
      </c>
      <c r="G13" s="46">
        <v>0.15</v>
      </c>
      <c r="H13" s="141"/>
      <c r="I13" s="3"/>
      <c r="K13" s="79" t="s">
        <v>753</v>
      </c>
      <c r="Q13" s="12"/>
      <c r="R13" s="12"/>
      <c r="S13" s="12"/>
      <c r="T13" s="12"/>
      <c r="U13" s="12"/>
      <c r="V13" s="12"/>
    </row>
    <row r="14" spans="2:22" s="13" customFormat="1" ht="12.75">
      <c r="B14" s="2"/>
      <c r="C14" s="142"/>
      <c r="D14" s="24" t="s">
        <v>697</v>
      </c>
      <c r="E14" s="46">
        <v>17000</v>
      </c>
      <c r="F14" s="46">
        <v>1.3</v>
      </c>
      <c r="G14" s="46">
        <v>0.2</v>
      </c>
      <c r="H14" s="141"/>
      <c r="I14" s="3"/>
      <c r="K14" s="79" t="s">
        <v>754</v>
      </c>
      <c r="Q14" s="12"/>
      <c r="R14" s="12"/>
      <c r="S14" s="12"/>
      <c r="T14" s="12"/>
      <c r="U14" s="12"/>
      <c r="V14" s="12"/>
    </row>
    <row r="15" spans="2:22" s="13" customFormat="1" ht="63.75">
      <c r="B15" s="2"/>
      <c r="C15" s="142"/>
      <c r="D15" s="24" t="s">
        <v>698</v>
      </c>
      <c r="E15" s="46">
        <v>19800</v>
      </c>
      <c r="F15" s="46">
        <v>1.15</v>
      </c>
      <c r="G15" s="46">
        <v>0.2</v>
      </c>
      <c r="H15" s="141"/>
      <c r="I15" s="3"/>
      <c r="K15" s="79" t="s">
        <v>755</v>
      </c>
      <c r="Q15" s="12"/>
      <c r="R15" s="12"/>
      <c r="S15" s="12"/>
      <c r="T15" s="12"/>
      <c r="U15" s="12"/>
      <c r="V15" s="12"/>
    </row>
    <row r="16" spans="2:22" s="13" customFormat="1" ht="12.75">
      <c r="B16" s="2"/>
      <c r="C16" s="53" t="s">
        <v>2</v>
      </c>
      <c r="D16" s="10" t="s">
        <v>699</v>
      </c>
      <c r="E16" s="46">
        <v>20000</v>
      </c>
      <c r="F16" s="46">
        <v>1.5</v>
      </c>
      <c r="G16" s="46">
        <v>0.2</v>
      </c>
      <c r="H16" s="141"/>
      <c r="I16" s="3"/>
      <c r="K16" s="79" t="s">
        <v>756</v>
      </c>
      <c r="Q16" s="12"/>
      <c r="R16" s="12"/>
      <c r="S16" s="12"/>
      <c r="T16" s="12"/>
      <c r="U16" s="12"/>
      <c r="V16" s="12"/>
    </row>
    <row r="17" spans="2:22" s="13" customFormat="1" ht="12.75">
      <c r="B17" s="2"/>
      <c r="C17" s="53" t="s">
        <v>1</v>
      </c>
      <c r="D17" s="10" t="s">
        <v>700</v>
      </c>
      <c r="E17" s="46">
        <v>51000</v>
      </c>
      <c r="F17" s="46">
        <v>1.15</v>
      </c>
      <c r="G17" s="46">
        <v>0.15</v>
      </c>
      <c r="H17" s="141"/>
      <c r="I17" s="3"/>
      <c r="K17" s="79" t="s">
        <v>757</v>
      </c>
      <c r="Q17" s="12"/>
      <c r="R17" s="12"/>
      <c r="S17" s="12"/>
      <c r="T17" s="12"/>
      <c r="U17" s="12"/>
      <c r="V17" s="12"/>
    </row>
    <row r="18" spans="2:22" s="13" customFormat="1" ht="12.75">
      <c r="B18" s="2"/>
      <c r="C18" s="142" t="s">
        <v>622</v>
      </c>
      <c r="D18" s="10" t="s">
        <v>717</v>
      </c>
      <c r="E18" s="46">
        <v>52000</v>
      </c>
      <c r="F18" s="46">
        <v>1.1</v>
      </c>
      <c r="G18" s="46">
        <v>0.15</v>
      </c>
      <c r="H18" s="141"/>
      <c r="I18" s="3"/>
      <c r="K18" s="79" t="s">
        <v>758</v>
      </c>
      <c r="Q18" s="12"/>
      <c r="R18" s="12"/>
      <c r="S18" s="12"/>
      <c r="T18" s="12"/>
      <c r="U18" s="12"/>
      <c r="V18" s="12"/>
    </row>
    <row r="19" spans="2:22" s="13" customFormat="1" ht="12.75">
      <c r="B19" s="2"/>
      <c r="C19" s="142"/>
      <c r="D19" s="24" t="s">
        <v>701</v>
      </c>
      <c r="E19" s="46">
        <v>52100</v>
      </c>
      <c r="F19" s="46">
        <v>1</v>
      </c>
      <c r="G19" s="46">
        <v>0.05</v>
      </c>
      <c r="H19" s="141"/>
      <c r="I19" s="3"/>
      <c r="K19" s="79" t="s">
        <v>759</v>
      </c>
      <c r="Q19" s="12"/>
      <c r="R19" s="12"/>
      <c r="S19" s="12"/>
      <c r="T19" s="12"/>
      <c r="U19" s="12"/>
      <c r="V19" s="12"/>
    </row>
    <row r="20" spans="2:22" s="13" customFormat="1" ht="12.75">
      <c r="B20" s="2"/>
      <c r="C20" s="142"/>
      <c r="D20" s="24" t="s">
        <v>702</v>
      </c>
      <c r="E20" s="46">
        <v>52300</v>
      </c>
      <c r="F20" s="46">
        <v>1.1</v>
      </c>
      <c r="G20" s="46">
        <v>0.15</v>
      </c>
      <c r="H20" s="141"/>
      <c r="I20" s="3"/>
      <c r="K20" s="79" t="s">
        <v>760</v>
      </c>
      <c r="Q20" s="12"/>
      <c r="R20" s="12"/>
      <c r="S20" s="12"/>
      <c r="T20" s="12"/>
      <c r="U20" s="12"/>
      <c r="V20" s="12"/>
    </row>
    <row r="21" spans="2:22" s="13" customFormat="1" ht="12.75">
      <c r="B21" s="2"/>
      <c r="C21" s="53" t="s">
        <v>624</v>
      </c>
      <c r="D21" s="10" t="s">
        <v>703</v>
      </c>
      <c r="E21" s="46">
        <v>60000</v>
      </c>
      <c r="F21" s="46">
        <v>1.2</v>
      </c>
      <c r="G21" s="46">
        <v>0.15</v>
      </c>
      <c r="H21" s="141"/>
      <c r="I21" s="3"/>
      <c r="K21" s="79" t="s">
        <v>761</v>
      </c>
      <c r="Q21" s="12"/>
      <c r="R21" s="12"/>
      <c r="S21" s="12"/>
      <c r="T21" s="12"/>
      <c r="U21" s="12"/>
      <c r="V21" s="12"/>
    </row>
    <row r="22" spans="2:22" s="13" customFormat="1" ht="12.75">
      <c r="B22" s="2"/>
      <c r="C22" s="53" t="s">
        <v>625</v>
      </c>
      <c r="D22" s="10" t="s">
        <v>704</v>
      </c>
      <c r="E22" s="46">
        <v>70000</v>
      </c>
      <c r="F22" s="46">
        <v>1</v>
      </c>
      <c r="G22" s="46">
        <v>0.1</v>
      </c>
      <c r="H22" s="141"/>
      <c r="I22" s="3"/>
      <c r="K22" s="79" t="s">
        <v>762</v>
      </c>
      <c r="Q22" s="12"/>
      <c r="R22" s="12"/>
      <c r="S22" s="12"/>
      <c r="T22" s="12"/>
      <c r="U22" s="12"/>
      <c r="V22" s="12"/>
    </row>
    <row r="23" spans="2:22" s="13" customFormat="1" ht="25.5">
      <c r="B23" s="2"/>
      <c r="C23" s="53" t="s">
        <v>627</v>
      </c>
      <c r="D23" s="10" t="s">
        <v>705</v>
      </c>
      <c r="E23" s="46">
        <v>80000</v>
      </c>
      <c r="F23" s="46">
        <v>1.1</v>
      </c>
      <c r="G23" s="46">
        <v>0.15</v>
      </c>
      <c r="H23" s="141"/>
      <c r="I23" s="3"/>
      <c r="K23" s="79" t="s">
        <v>763</v>
      </c>
      <c r="Q23" s="12"/>
      <c r="R23" s="12"/>
      <c r="S23" s="12"/>
      <c r="T23" s="12"/>
      <c r="U23" s="12"/>
      <c r="V23" s="12"/>
    </row>
    <row r="24" spans="2:22" s="13" customFormat="1" ht="25.5">
      <c r="B24" s="2"/>
      <c r="C24" s="142" t="s">
        <v>628</v>
      </c>
      <c r="D24" s="10" t="s">
        <v>711</v>
      </c>
      <c r="E24" s="46">
        <v>90000</v>
      </c>
      <c r="F24" s="46">
        <v>1.1</v>
      </c>
      <c r="G24" s="46">
        <v>0.1</v>
      </c>
      <c r="H24" s="141"/>
      <c r="I24" s="3"/>
      <c r="K24" s="79" t="s">
        <v>764</v>
      </c>
      <c r="Q24" s="12"/>
      <c r="R24" s="12"/>
      <c r="S24" s="12"/>
      <c r="T24" s="12"/>
      <c r="U24" s="12"/>
      <c r="V24" s="12"/>
    </row>
    <row r="25" spans="2:22" s="13" customFormat="1" ht="12.75">
      <c r="B25" s="2"/>
      <c r="C25" s="142"/>
      <c r="D25" s="10" t="s">
        <v>706</v>
      </c>
      <c r="E25" s="46">
        <v>90214</v>
      </c>
      <c r="F25" s="46">
        <v>1.01</v>
      </c>
      <c r="G25" s="46">
        <v>0.3</v>
      </c>
      <c r="H25" s="141"/>
      <c r="I25" s="3"/>
      <c r="K25" s="79" t="s">
        <v>765</v>
      </c>
      <c r="Q25" s="12"/>
      <c r="R25" s="12"/>
      <c r="S25" s="12"/>
      <c r="T25" s="12"/>
      <c r="U25" s="12"/>
      <c r="V25" s="12"/>
    </row>
    <row r="26" spans="2:22" s="13" customFormat="1" ht="25.5">
      <c r="B26" s="2"/>
      <c r="C26" s="142"/>
      <c r="D26" s="10" t="s">
        <v>707</v>
      </c>
      <c r="E26" s="46">
        <v>90300</v>
      </c>
      <c r="F26" s="46">
        <v>1.1</v>
      </c>
      <c r="G26" s="46">
        <v>0.1</v>
      </c>
      <c r="H26" s="141"/>
      <c r="I26" s="3"/>
      <c r="Q26" s="12"/>
      <c r="R26" s="12"/>
      <c r="S26" s="12"/>
      <c r="T26" s="12"/>
      <c r="U26" s="12"/>
      <c r="V26" s="12"/>
    </row>
    <row r="27" spans="2:22" s="13" customFormat="1" ht="12.75">
      <c r="B27" s="2"/>
      <c r="C27" s="53" t="s">
        <v>634</v>
      </c>
      <c r="D27" s="10" t="s">
        <v>708</v>
      </c>
      <c r="E27" s="46">
        <v>95000</v>
      </c>
      <c r="F27" s="46">
        <v>1.15</v>
      </c>
      <c r="G27" s="46">
        <v>0.2</v>
      </c>
      <c r="H27" s="141"/>
      <c r="I27" s="3"/>
      <c r="Q27" s="12"/>
      <c r="R27" s="12"/>
      <c r="S27" s="12"/>
      <c r="T27" s="12"/>
      <c r="U27" s="12"/>
      <c r="V27" s="12"/>
    </row>
    <row r="28" spans="2:22" s="13" customFormat="1" ht="12.75">
      <c r="B28" s="2"/>
      <c r="C28" s="53" t="s">
        <v>635</v>
      </c>
      <c r="D28" s="10" t="s">
        <v>709</v>
      </c>
      <c r="E28" s="46"/>
      <c r="F28" s="46">
        <v>1.5</v>
      </c>
      <c r="G28" s="46">
        <v>0.2</v>
      </c>
      <c r="H28" s="141"/>
      <c r="I28" s="3"/>
      <c r="Q28" s="12"/>
      <c r="R28" s="12"/>
      <c r="S28" s="12"/>
      <c r="T28" s="12"/>
      <c r="U28" s="12"/>
      <c r="V28" s="12"/>
    </row>
    <row r="29" spans="2:11" ht="11.25" thickBot="1">
      <c r="B29" s="4"/>
      <c r="C29" s="22"/>
      <c r="D29" s="22"/>
      <c r="E29" s="22"/>
      <c r="F29" s="22"/>
      <c r="G29" s="22"/>
      <c r="H29" s="22"/>
      <c r="I29" s="23"/>
      <c r="K29" s="13"/>
    </row>
    <row r="30" ht="12" customHeight="1">
      <c r="K30" s="13"/>
    </row>
    <row r="31" ht="12" customHeight="1">
      <c r="K31" s="13"/>
    </row>
    <row r="32" ht="12" customHeight="1">
      <c r="K32" s="13"/>
    </row>
    <row r="33" ht="12" customHeight="1">
      <c r="K33" s="13"/>
    </row>
    <row r="34" ht="12" customHeight="1">
      <c r="K34" s="13"/>
    </row>
    <row r="35" ht="12" customHeight="1">
      <c r="K35" s="13"/>
    </row>
    <row r="36" ht="12" customHeight="1">
      <c r="K36" s="13"/>
    </row>
    <row r="37" ht="12" customHeight="1">
      <c r="K37" s="13"/>
    </row>
    <row r="38" ht="12" customHeight="1">
      <c r="K38" s="13"/>
    </row>
    <row r="39" ht="12" customHeight="1">
      <c r="K39" s="13"/>
    </row>
    <row r="40" ht="12" customHeight="1">
      <c r="K40" s="13"/>
    </row>
    <row r="41" ht="12" customHeight="1">
      <c r="K41" s="13"/>
    </row>
    <row r="42" ht="12" customHeight="1">
      <c r="K42" s="13"/>
    </row>
    <row r="43" ht="12" customHeight="1">
      <c r="K43" s="13"/>
    </row>
    <row r="44" ht="12" customHeight="1">
      <c r="K44" s="13"/>
    </row>
    <row r="45" ht="12" customHeight="1">
      <c r="K45" s="13"/>
    </row>
    <row r="46" ht="12" customHeight="1">
      <c r="K46" s="13"/>
    </row>
    <row r="47" ht="12" customHeight="1">
      <c r="K47" s="13"/>
    </row>
    <row r="48" ht="12" customHeight="1">
      <c r="K48" s="13"/>
    </row>
    <row r="49" ht="12" customHeight="1">
      <c r="K49" s="13"/>
    </row>
    <row r="50" ht="12" customHeight="1">
      <c r="K50" s="13"/>
    </row>
    <row r="51" ht="12" customHeight="1">
      <c r="K51" s="13"/>
    </row>
    <row r="52" ht="12" customHeight="1">
      <c r="K52" s="13"/>
    </row>
    <row r="53" ht="12" customHeight="1">
      <c r="K53" s="13"/>
    </row>
    <row r="54" ht="12" customHeight="1">
      <c r="K54" s="13"/>
    </row>
    <row r="55" ht="12" customHeight="1">
      <c r="K55" s="13"/>
    </row>
    <row r="56" ht="12" customHeight="1">
      <c r="K56" s="13"/>
    </row>
    <row r="57" ht="12" customHeight="1">
      <c r="K57" s="13"/>
    </row>
    <row r="58" ht="12" customHeight="1">
      <c r="K58" s="13"/>
    </row>
    <row r="59" ht="12" customHeight="1">
      <c r="K59" s="13"/>
    </row>
    <row r="60" ht="12" customHeight="1">
      <c r="K60" s="13"/>
    </row>
    <row r="61" ht="12" customHeight="1">
      <c r="K61" s="13"/>
    </row>
    <row r="62" ht="12" customHeight="1">
      <c r="K62" s="13"/>
    </row>
    <row r="63" ht="12" customHeight="1">
      <c r="K63" s="13"/>
    </row>
    <row r="64" ht="12" customHeight="1">
      <c r="K64" s="13"/>
    </row>
    <row r="65" ht="12" customHeight="1">
      <c r="K65" s="13"/>
    </row>
    <row r="66" ht="12" customHeight="1">
      <c r="K66" s="13"/>
    </row>
    <row r="67" ht="12" customHeight="1">
      <c r="K67" s="13"/>
    </row>
    <row r="68" ht="12" customHeight="1">
      <c r="K68" s="13"/>
    </row>
    <row r="69" ht="12" customHeight="1">
      <c r="K69" s="13"/>
    </row>
    <row r="70" ht="12" customHeight="1">
      <c r="K70" s="13"/>
    </row>
    <row r="71" ht="12" customHeight="1">
      <c r="K71" s="13"/>
    </row>
    <row r="72" ht="12" customHeight="1">
      <c r="K72" s="13"/>
    </row>
    <row r="73" ht="12" customHeight="1">
      <c r="K73" s="13"/>
    </row>
    <row r="74" ht="12" customHeight="1">
      <c r="K74" s="13"/>
    </row>
    <row r="75" ht="12" customHeight="1">
      <c r="K75" s="13"/>
    </row>
    <row r="76" ht="12" customHeight="1">
      <c r="K76" s="13"/>
    </row>
    <row r="77" ht="12" customHeight="1">
      <c r="K77" s="13"/>
    </row>
    <row r="78" ht="12" customHeight="1">
      <c r="K78" s="13"/>
    </row>
    <row r="79" ht="12" customHeight="1">
      <c r="K79" s="13"/>
    </row>
    <row r="80" ht="12" customHeight="1">
      <c r="K80" s="13"/>
    </row>
    <row r="81" ht="12" customHeight="1">
      <c r="K81" s="13"/>
    </row>
    <row r="82" ht="12" customHeight="1">
      <c r="K82" s="13"/>
    </row>
    <row r="83" ht="12" customHeight="1">
      <c r="K83" s="13"/>
    </row>
    <row r="84" ht="12" customHeight="1">
      <c r="K84" s="13"/>
    </row>
    <row r="85" ht="12" customHeight="1">
      <c r="K85" s="13"/>
    </row>
    <row r="86" ht="12" customHeight="1">
      <c r="K86" s="13"/>
    </row>
    <row r="87" ht="12" customHeight="1">
      <c r="K87" s="13"/>
    </row>
    <row r="88" ht="12" customHeight="1">
      <c r="K88" s="13"/>
    </row>
    <row r="89" ht="12" customHeight="1">
      <c r="K89" s="13"/>
    </row>
    <row r="90" ht="12" customHeight="1">
      <c r="K90" s="13"/>
    </row>
    <row r="91" ht="12" customHeight="1">
      <c r="K91" s="13"/>
    </row>
    <row r="92" ht="12" customHeight="1">
      <c r="K92" s="13"/>
    </row>
    <row r="93" ht="12" customHeight="1">
      <c r="K93" s="13"/>
    </row>
    <row r="94" ht="12" customHeight="1">
      <c r="K94" s="13"/>
    </row>
    <row r="95" ht="12" customHeight="1">
      <c r="K95" s="13"/>
    </row>
    <row r="96" ht="12" customHeight="1">
      <c r="K96" s="13"/>
    </row>
    <row r="97" ht="12" customHeight="1">
      <c r="K97" s="13"/>
    </row>
    <row r="98" ht="12" customHeight="1">
      <c r="K98" s="13"/>
    </row>
    <row r="99" ht="12" customHeight="1">
      <c r="K99" s="13"/>
    </row>
  </sheetData>
  <sheetProtection/>
  <mergeCells count="5">
    <mergeCell ref="C3:H3"/>
    <mergeCell ref="H6:H28"/>
    <mergeCell ref="C6:C15"/>
    <mergeCell ref="C18:C20"/>
    <mergeCell ref="C24:C26"/>
  </mergeCells>
  <hyperlinks>
    <hyperlink ref="K2" location="Ф1!A1" display="Бухгалтерский баланс (Форма №1)"/>
    <hyperlink ref="K3" location="Ф2!A1" display="Отчет о прибылях и убытках (Форма №2) "/>
    <hyperlink ref="K4" location="Ф3!A1" display="Отчет об изменении капитала (Форма № 3)"/>
    <hyperlink ref="K5" location="Ф4!A1" display="Отчет о движении денежных средств (Форма № 4)"/>
    <hyperlink ref="K6" location="Т1!A1" display="т.1 Расчет показателей платежеспособности "/>
    <hyperlink ref="K7" location="Т2!A1" display="Т.2 Анализ платежеспособности организации"/>
    <hyperlink ref="K8" location="Т3!A1" display="т.3 Расчет величины чистых активов"/>
    <hyperlink ref="K9" location="Т4!A1" display="т.4 Анализ формирования величины чистых активов организации"/>
    <hyperlink ref="K10" location="Т5!A1" display="т.5 Анализ показателей финансовой независимости по критерию собственности источников средств"/>
    <hyperlink ref="K11" location="Т6!A1" display="т.6 Анализ состава, структуры и темпов роста дебиторской задолженности"/>
    <hyperlink ref="K12" location="Т7!A1" display="т.7 Анализ состава, структуры и темпов роста кредиторской задолженности"/>
    <hyperlink ref="K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K14" location="Т9!A1" display="т.9 Анализ состояния расчетов"/>
    <hyperlink ref="K15" location="Т10!A1" display="т.10 Определение наличия собственных и заемных оборотных активов по критерию собственности источников"/>
    <hyperlink ref="K16" location="Т11!A1" display="т.11 Анализ факторов изменения наличия собственных оборотных активов"/>
    <hyperlink ref="K17" location="Т12!A1" display="т.12 Степень покрытия внеоборотных активов источниками собственных средств"/>
    <hyperlink ref="K18" location="Т13!A1" display="т.13 Анализ динамики притока и оттока денежных средств"/>
    <hyperlink ref="K19" location="Т14!A1" display="т.14 Анализ структуры притока и оттока денежных средств"/>
    <hyperlink ref="K20" location="Т15!A1" display="т.15 Анализ деловой активности организации"/>
    <hyperlink ref="K21" location="Т16!A1" display="т.16 Анализ состава и структуры  выручки (нетто) от реализации товаров, продукции, работ, услуг"/>
    <hyperlink ref="K22" location="Т17!A1" display="т.17 Анализ динамики выручки (нетто) от реализации товаров, продукции, работ, услуг  на экспорт"/>
    <hyperlink ref="K23" location="Т18!A1" display="т.18 Анализ конкурентоспособности продукции по критерию цены и прибыли"/>
    <hyperlink ref="K24" location="Т19!A1" display="т.19 ПЕРЕЧЕНЬ показателей реестра финансового состояния организации"/>
    <hyperlink ref="K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" right="0.7" top="0.75" bottom="0.75" header="0.3" footer="0.3"/>
  <pageSetup horizontalDpi="300" verticalDpi="300" orientation="portrait" paperSize="9" scale="90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O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7.125" style="1" customWidth="1"/>
    <col min="2" max="2" width="3.25390625" style="1" customWidth="1"/>
    <col min="3" max="3" width="30.125" style="14" customWidth="1"/>
    <col min="4" max="4" width="10.125" style="15" bestFit="1" customWidth="1"/>
    <col min="5" max="5" width="11.00390625" style="15" bestFit="1" customWidth="1"/>
    <col min="6" max="6" width="13.625" style="15" bestFit="1" customWidth="1"/>
    <col min="7" max="7" width="11.625" style="15" bestFit="1" customWidth="1"/>
    <col min="8" max="8" width="14.625" style="15" customWidth="1"/>
    <col min="9" max="9" width="3.00390625" style="1" customWidth="1"/>
    <col min="10" max="10" width="2.75390625" style="1" customWidth="1"/>
    <col min="11" max="11" width="67.125" style="1" customWidth="1"/>
    <col min="12" max="12" width="2.75390625" style="1" customWidth="1"/>
    <col min="13" max="13" width="6.625" style="1" bestFit="1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41" ht="11.25" customHeight="1">
      <c r="B2" s="16"/>
      <c r="C2" s="17"/>
      <c r="D2" s="17"/>
      <c r="E2" s="17"/>
      <c r="F2" s="17"/>
      <c r="G2" s="17"/>
      <c r="H2" s="17"/>
      <c r="I2" s="18"/>
      <c r="K2" s="77" t="s">
        <v>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9"/>
      <c r="C3" s="80" t="s">
        <v>192</v>
      </c>
      <c r="D3" s="80"/>
      <c r="E3" s="80"/>
      <c r="F3" s="80"/>
      <c r="G3" s="80"/>
      <c r="H3" s="80"/>
      <c r="I3" s="20"/>
      <c r="K3" s="77" t="s">
        <v>117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2.75" customHeight="1">
      <c r="B4" s="19"/>
      <c r="C4" s="7"/>
      <c r="D4" s="7"/>
      <c r="E4" s="7"/>
      <c r="F4" s="7"/>
      <c r="G4" s="7"/>
      <c r="H4" s="31" t="str">
        <f>'Ф1'!F4</f>
        <v>(млн.руб)</v>
      </c>
      <c r="I4" s="20"/>
      <c r="K4" s="77" t="s">
        <v>192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22.5">
      <c r="B5" s="21"/>
      <c r="C5" s="29" t="s">
        <v>7</v>
      </c>
      <c r="D5" s="27" t="s">
        <v>8</v>
      </c>
      <c r="E5" s="30" t="s">
        <v>187</v>
      </c>
      <c r="F5" s="30" t="s">
        <v>189</v>
      </c>
      <c r="G5" s="30" t="s">
        <v>190</v>
      </c>
      <c r="H5" s="27" t="s">
        <v>188</v>
      </c>
      <c r="I5" s="20"/>
      <c r="K5" s="77" t="s">
        <v>308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23" s="13" customFormat="1" ht="12.75">
      <c r="B6" s="2"/>
      <c r="C6" s="10" t="s">
        <v>193</v>
      </c>
      <c r="D6" s="33" t="s">
        <v>108</v>
      </c>
      <c r="E6" s="11">
        <f>'Ф1'!E47</f>
        <v>2000</v>
      </c>
      <c r="F6" s="11">
        <f>SUM(F8:F12)</f>
        <v>0</v>
      </c>
      <c r="G6" s="11">
        <f>SUM(G8:G12)</f>
        <v>0</v>
      </c>
      <c r="H6" s="11">
        <f>E6+F6-G6</f>
        <v>2000</v>
      </c>
      <c r="I6" s="3"/>
      <c r="K6" s="78" t="s">
        <v>747</v>
      </c>
      <c r="R6" s="12"/>
      <c r="S6" s="12"/>
      <c r="T6" s="12"/>
      <c r="U6" s="12"/>
      <c r="V6" s="12"/>
      <c r="W6" s="12"/>
    </row>
    <row r="7" spans="2:23" s="13" customFormat="1" ht="12.75">
      <c r="B7" s="2"/>
      <c r="C7" s="10" t="s">
        <v>194</v>
      </c>
      <c r="D7" s="33"/>
      <c r="E7" s="26"/>
      <c r="F7" s="26"/>
      <c r="G7" s="26"/>
      <c r="H7" s="26"/>
      <c r="I7" s="3"/>
      <c r="K7" s="79" t="s">
        <v>748</v>
      </c>
      <c r="R7" s="12"/>
      <c r="S7" s="12"/>
      <c r="T7" s="12"/>
      <c r="U7" s="12"/>
      <c r="V7" s="12"/>
      <c r="W7" s="12"/>
    </row>
    <row r="8" spans="2:23" s="13" customFormat="1" ht="12.75">
      <c r="B8" s="2"/>
      <c r="C8" s="24" t="s">
        <v>195</v>
      </c>
      <c r="D8" s="33" t="s">
        <v>110</v>
      </c>
      <c r="E8" s="26" t="s">
        <v>274</v>
      </c>
      <c r="F8" s="26">
        <v>0</v>
      </c>
      <c r="G8" s="26">
        <v>0</v>
      </c>
      <c r="H8" s="26" t="s">
        <v>274</v>
      </c>
      <c r="I8" s="3"/>
      <c r="K8" s="79" t="s">
        <v>746</v>
      </c>
      <c r="R8" s="12"/>
      <c r="S8" s="12"/>
      <c r="T8" s="12"/>
      <c r="U8" s="12"/>
      <c r="V8" s="12"/>
      <c r="W8" s="12"/>
    </row>
    <row r="9" spans="2:23" s="13" customFormat="1" ht="12.75">
      <c r="B9" s="2"/>
      <c r="C9" s="24" t="s">
        <v>196</v>
      </c>
      <c r="D9" s="33" t="s">
        <v>112</v>
      </c>
      <c r="E9" s="26" t="s">
        <v>274</v>
      </c>
      <c r="F9" s="26">
        <v>0</v>
      </c>
      <c r="G9" s="26">
        <v>0</v>
      </c>
      <c r="H9" s="26" t="s">
        <v>274</v>
      </c>
      <c r="I9" s="3"/>
      <c r="K9" s="79" t="s">
        <v>749</v>
      </c>
      <c r="R9" s="12"/>
      <c r="S9" s="12"/>
      <c r="T9" s="12"/>
      <c r="U9" s="12"/>
      <c r="V9" s="12"/>
      <c r="W9" s="12"/>
    </row>
    <row r="10" spans="2:23" s="13" customFormat="1" ht="25.5">
      <c r="B10" s="2"/>
      <c r="C10" s="24" t="s">
        <v>197</v>
      </c>
      <c r="D10" s="33" t="s">
        <v>114</v>
      </c>
      <c r="E10" s="26" t="s">
        <v>274</v>
      </c>
      <c r="F10" s="26">
        <v>0</v>
      </c>
      <c r="G10" s="26">
        <v>0</v>
      </c>
      <c r="H10" s="26" t="s">
        <v>274</v>
      </c>
      <c r="I10" s="3"/>
      <c r="K10" s="79" t="s">
        <v>750</v>
      </c>
      <c r="R10" s="12"/>
      <c r="S10" s="12"/>
      <c r="T10" s="12"/>
      <c r="U10" s="12"/>
      <c r="V10" s="12"/>
      <c r="W10" s="12"/>
    </row>
    <row r="11" spans="2:23" s="13" customFormat="1" ht="12.75">
      <c r="B11" s="2"/>
      <c r="C11" s="24"/>
      <c r="D11" s="33" t="s">
        <v>116</v>
      </c>
      <c r="E11" s="26" t="s">
        <v>274</v>
      </c>
      <c r="F11" s="26"/>
      <c r="G11" s="26"/>
      <c r="H11" s="26" t="s">
        <v>274</v>
      </c>
      <c r="I11" s="3"/>
      <c r="K11" s="79" t="s">
        <v>751</v>
      </c>
      <c r="R11" s="12"/>
      <c r="S11" s="12"/>
      <c r="T11" s="12"/>
      <c r="U11" s="12"/>
      <c r="V11" s="12"/>
      <c r="W11" s="12"/>
    </row>
    <row r="12" spans="2:23" s="13" customFormat="1" ht="12.75">
      <c r="B12" s="2"/>
      <c r="C12" s="24"/>
      <c r="D12" s="33" t="s">
        <v>198</v>
      </c>
      <c r="E12" s="26" t="s">
        <v>274</v>
      </c>
      <c r="F12" s="26"/>
      <c r="G12" s="26"/>
      <c r="H12" s="26" t="s">
        <v>274</v>
      </c>
      <c r="I12" s="3"/>
      <c r="K12" s="79" t="s">
        <v>752</v>
      </c>
      <c r="R12" s="12"/>
      <c r="S12" s="12"/>
      <c r="T12" s="12"/>
      <c r="U12" s="12"/>
      <c r="V12" s="12"/>
      <c r="W12" s="12"/>
    </row>
    <row r="13" spans="2:23" s="13" customFormat="1" ht="12" customHeight="1">
      <c r="B13" s="2"/>
      <c r="C13" s="34" t="s">
        <v>275</v>
      </c>
      <c r="D13" s="89" t="s">
        <v>199</v>
      </c>
      <c r="E13" s="87" t="s">
        <v>9</v>
      </c>
      <c r="F13" s="88"/>
      <c r="G13" s="26" t="s">
        <v>10</v>
      </c>
      <c r="H13" s="26"/>
      <c r="I13" s="3"/>
      <c r="K13" s="79" t="s">
        <v>753</v>
      </c>
      <c r="R13" s="12"/>
      <c r="S13" s="12"/>
      <c r="T13" s="12"/>
      <c r="U13" s="12"/>
      <c r="V13" s="12"/>
      <c r="W13" s="12"/>
    </row>
    <row r="14" spans="2:23" s="13" customFormat="1" ht="63.75">
      <c r="B14" s="2"/>
      <c r="C14" s="24" t="s">
        <v>276</v>
      </c>
      <c r="D14" s="90"/>
      <c r="E14" s="87">
        <v>0</v>
      </c>
      <c r="F14" s="88"/>
      <c r="G14" s="87">
        <v>0</v>
      </c>
      <c r="H14" s="88"/>
      <c r="I14" s="3"/>
      <c r="K14" s="79" t="s">
        <v>754</v>
      </c>
      <c r="R14" s="12"/>
      <c r="S14" s="12"/>
      <c r="T14" s="12"/>
      <c r="U14" s="12"/>
      <c r="V14" s="12"/>
      <c r="W14" s="12"/>
    </row>
    <row r="15" spans="2:23" s="13" customFormat="1" ht="25.5">
      <c r="B15" s="2"/>
      <c r="C15" s="24" t="s">
        <v>200</v>
      </c>
      <c r="D15" s="33" t="s">
        <v>201</v>
      </c>
      <c r="E15" s="87">
        <v>0</v>
      </c>
      <c r="F15" s="88"/>
      <c r="G15" s="87">
        <v>0</v>
      </c>
      <c r="H15" s="88"/>
      <c r="I15" s="3"/>
      <c r="K15" s="79" t="s">
        <v>755</v>
      </c>
      <c r="R15" s="12"/>
      <c r="S15" s="12"/>
      <c r="T15" s="12"/>
      <c r="U15" s="12"/>
      <c r="V15" s="12"/>
      <c r="W15" s="12"/>
    </row>
    <row r="16" spans="2:23" s="13" customFormat="1" ht="12.75">
      <c r="B16" s="2"/>
      <c r="C16" s="24" t="s">
        <v>202</v>
      </c>
      <c r="D16" s="33" t="s">
        <v>203</v>
      </c>
      <c r="E16" s="87">
        <v>0</v>
      </c>
      <c r="F16" s="88"/>
      <c r="G16" s="87">
        <v>0</v>
      </c>
      <c r="H16" s="88"/>
      <c r="I16" s="3"/>
      <c r="K16" s="79" t="s">
        <v>756</v>
      </c>
      <c r="R16" s="12"/>
      <c r="S16" s="12"/>
      <c r="T16" s="12"/>
      <c r="U16" s="12"/>
      <c r="V16" s="12"/>
      <c r="W16" s="12"/>
    </row>
    <row r="17" spans="2:23" s="13" customFormat="1" ht="12.75">
      <c r="B17" s="2"/>
      <c r="C17" s="24" t="s">
        <v>204</v>
      </c>
      <c r="D17" s="33" t="s">
        <v>205</v>
      </c>
      <c r="E17" s="87">
        <v>0</v>
      </c>
      <c r="F17" s="88"/>
      <c r="G17" s="87">
        <v>0</v>
      </c>
      <c r="H17" s="88"/>
      <c r="I17" s="3"/>
      <c r="K17" s="79" t="s">
        <v>757</v>
      </c>
      <c r="R17" s="12"/>
      <c r="S17" s="12"/>
      <c r="T17" s="12"/>
      <c r="U17" s="12"/>
      <c r="V17" s="12"/>
      <c r="W17" s="12"/>
    </row>
    <row r="18" spans="1:23" s="13" customFormat="1" ht="31.5">
      <c r="A18" s="62" t="str">
        <f>IF(H18='Ф1'!F49,"Данные введены верно","ВНИМАНИЕ! Проверьте правильность ввода данных!")</f>
        <v>Данные введены верно</v>
      </c>
      <c r="B18" s="2"/>
      <c r="C18" s="10" t="s">
        <v>206</v>
      </c>
      <c r="D18" s="33" t="s">
        <v>122</v>
      </c>
      <c r="E18" s="11">
        <f>'Ф1'!E49</f>
        <v>6500</v>
      </c>
      <c r="F18" s="11">
        <f>SUM(F20:F25)</f>
        <v>1400</v>
      </c>
      <c r="G18" s="11">
        <f>SUM(G20:G25)</f>
        <v>400</v>
      </c>
      <c r="H18" s="11">
        <f>E18+F18-G18</f>
        <v>7500</v>
      </c>
      <c r="I18" s="3"/>
      <c r="K18" s="79" t="s">
        <v>758</v>
      </c>
      <c r="R18" s="12"/>
      <c r="S18" s="12"/>
      <c r="T18" s="12"/>
      <c r="U18" s="12"/>
      <c r="V18" s="12"/>
      <c r="W18" s="12"/>
    </row>
    <row r="19" spans="2:23" s="13" customFormat="1" ht="12.75">
      <c r="B19" s="2"/>
      <c r="C19" s="10" t="s">
        <v>207</v>
      </c>
      <c r="D19" s="33"/>
      <c r="E19" s="26"/>
      <c r="F19" s="26"/>
      <c r="G19" s="26"/>
      <c r="H19" s="26"/>
      <c r="I19" s="3"/>
      <c r="K19" s="79" t="s">
        <v>759</v>
      </c>
      <c r="R19" s="12"/>
      <c r="S19" s="12"/>
      <c r="T19" s="12"/>
      <c r="U19" s="12"/>
      <c r="V19" s="12"/>
      <c r="W19" s="12"/>
    </row>
    <row r="20" spans="2:23" s="13" customFormat="1" ht="12.75">
      <c r="B20" s="2"/>
      <c r="C20" s="24" t="s">
        <v>208</v>
      </c>
      <c r="D20" s="33" t="s">
        <v>124</v>
      </c>
      <c r="E20" s="26" t="s">
        <v>274</v>
      </c>
      <c r="F20" s="26">
        <v>1400</v>
      </c>
      <c r="G20" s="26">
        <v>400</v>
      </c>
      <c r="H20" s="26" t="s">
        <v>274</v>
      </c>
      <c r="I20" s="3"/>
      <c r="K20" s="79" t="s">
        <v>760</v>
      </c>
      <c r="R20" s="12"/>
      <c r="S20" s="12"/>
      <c r="T20" s="12"/>
      <c r="U20" s="12"/>
      <c r="V20" s="12"/>
      <c r="W20" s="12"/>
    </row>
    <row r="21" spans="2:23" s="13" customFormat="1" ht="12.75">
      <c r="B21" s="2"/>
      <c r="C21" s="24" t="s">
        <v>209</v>
      </c>
      <c r="D21" s="33" t="s">
        <v>210</v>
      </c>
      <c r="E21" s="26" t="s">
        <v>274</v>
      </c>
      <c r="F21" s="26">
        <v>0</v>
      </c>
      <c r="G21" s="26">
        <v>0</v>
      </c>
      <c r="H21" s="26" t="s">
        <v>274</v>
      </c>
      <c r="I21" s="3"/>
      <c r="K21" s="79" t="s">
        <v>761</v>
      </c>
      <c r="R21" s="12"/>
      <c r="S21" s="12"/>
      <c r="T21" s="12"/>
      <c r="U21" s="12"/>
      <c r="V21" s="12"/>
      <c r="W21" s="12"/>
    </row>
    <row r="22" spans="2:23" s="13" customFormat="1" ht="12.75">
      <c r="B22" s="2"/>
      <c r="C22" s="24"/>
      <c r="D22" s="33" t="s">
        <v>211</v>
      </c>
      <c r="E22" s="26" t="s">
        <v>274</v>
      </c>
      <c r="F22" s="26">
        <v>0</v>
      </c>
      <c r="G22" s="26">
        <v>0</v>
      </c>
      <c r="H22" s="26" t="s">
        <v>274</v>
      </c>
      <c r="I22" s="3"/>
      <c r="K22" s="79" t="s">
        <v>762</v>
      </c>
      <c r="R22" s="12"/>
      <c r="S22" s="12"/>
      <c r="T22" s="12"/>
      <c r="U22" s="12"/>
      <c r="V22" s="12"/>
      <c r="W22" s="12"/>
    </row>
    <row r="23" spans="2:23" s="13" customFormat="1" ht="12.75">
      <c r="B23" s="2"/>
      <c r="C23" s="24"/>
      <c r="D23" s="33" t="s">
        <v>212</v>
      </c>
      <c r="E23" s="26" t="s">
        <v>274</v>
      </c>
      <c r="F23" s="26">
        <v>0</v>
      </c>
      <c r="G23" s="26">
        <v>0</v>
      </c>
      <c r="H23" s="26" t="s">
        <v>274</v>
      </c>
      <c r="I23" s="3"/>
      <c r="K23" s="79" t="s">
        <v>763</v>
      </c>
      <c r="R23" s="12"/>
      <c r="S23" s="12"/>
      <c r="T23" s="12"/>
      <c r="U23" s="12"/>
      <c r="V23" s="12"/>
      <c r="W23" s="12"/>
    </row>
    <row r="24" spans="2:23" s="13" customFormat="1" ht="12.75">
      <c r="B24" s="2"/>
      <c r="C24" s="24"/>
      <c r="D24" s="33" t="s">
        <v>213</v>
      </c>
      <c r="E24" s="26" t="s">
        <v>274</v>
      </c>
      <c r="F24" s="26">
        <v>0</v>
      </c>
      <c r="G24" s="26">
        <v>0</v>
      </c>
      <c r="H24" s="26" t="s">
        <v>274</v>
      </c>
      <c r="I24" s="3"/>
      <c r="K24" s="79" t="s">
        <v>764</v>
      </c>
      <c r="R24" s="12"/>
      <c r="S24" s="12"/>
      <c r="T24" s="12"/>
      <c r="U24" s="12"/>
      <c r="V24" s="12"/>
      <c r="W24" s="12"/>
    </row>
    <row r="25" spans="2:23" s="13" customFormat="1" ht="12.75">
      <c r="B25" s="2"/>
      <c r="C25" s="24"/>
      <c r="D25" s="33" t="s">
        <v>214</v>
      </c>
      <c r="E25" s="26" t="s">
        <v>274</v>
      </c>
      <c r="F25" s="26">
        <v>0</v>
      </c>
      <c r="G25" s="26">
        <v>0</v>
      </c>
      <c r="H25" s="26" t="s">
        <v>274</v>
      </c>
      <c r="I25" s="3"/>
      <c r="K25" s="79" t="s">
        <v>765</v>
      </c>
      <c r="R25" s="12"/>
      <c r="S25" s="12"/>
      <c r="T25" s="12"/>
      <c r="U25" s="12"/>
      <c r="V25" s="12"/>
      <c r="W25" s="12"/>
    </row>
    <row r="26" spans="2:23" s="13" customFormat="1" ht="12.75">
      <c r="B26" s="2"/>
      <c r="C26" s="10" t="s">
        <v>215</v>
      </c>
      <c r="D26" s="33"/>
      <c r="E26" s="26"/>
      <c r="F26" s="26"/>
      <c r="G26" s="26"/>
      <c r="H26" s="26"/>
      <c r="I26" s="3"/>
      <c r="R26" s="12"/>
      <c r="S26" s="12"/>
      <c r="T26" s="12"/>
      <c r="U26" s="12"/>
      <c r="V26" s="12"/>
      <c r="W26" s="12"/>
    </row>
    <row r="27" spans="2:23" s="13" customFormat="1" ht="38.25">
      <c r="B27" s="2"/>
      <c r="C27" s="24" t="s">
        <v>216</v>
      </c>
      <c r="D27" s="33" t="s">
        <v>126</v>
      </c>
      <c r="E27" s="11">
        <f>SUM(E28:E31)</f>
        <v>0</v>
      </c>
      <c r="F27" s="11">
        <f>SUM(F28:F31)</f>
        <v>0</v>
      </c>
      <c r="G27" s="11">
        <f>SUM(G28:G31)</f>
        <v>0</v>
      </c>
      <c r="H27" s="11">
        <f>E27+F27-G27</f>
        <v>0</v>
      </c>
      <c r="I27" s="3"/>
      <c r="R27" s="12"/>
      <c r="S27" s="12"/>
      <c r="T27" s="12"/>
      <c r="U27" s="12"/>
      <c r="V27" s="12"/>
      <c r="W27" s="12"/>
    </row>
    <row r="28" spans="2:23" s="13" customFormat="1" ht="25.5">
      <c r="B28" s="2"/>
      <c r="C28" s="25" t="s">
        <v>277</v>
      </c>
      <c r="D28" s="33" t="s">
        <v>217</v>
      </c>
      <c r="E28" s="26">
        <v>0</v>
      </c>
      <c r="F28" s="26">
        <v>0</v>
      </c>
      <c r="G28" s="26">
        <v>0</v>
      </c>
      <c r="H28" s="11">
        <f aca="true" t="shared" si="0" ref="H28:H72">E28+F28-G28</f>
        <v>0</v>
      </c>
      <c r="I28" s="3"/>
      <c r="R28" s="12"/>
      <c r="S28" s="12"/>
      <c r="T28" s="12"/>
      <c r="U28" s="12"/>
      <c r="V28" s="12"/>
      <c r="W28" s="12"/>
    </row>
    <row r="29" spans="2:23" s="13" customFormat="1" ht="12.75">
      <c r="B29" s="2"/>
      <c r="C29" s="25"/>
      <c r="D29" s="33" t="s">
        <v>218</v>
      </c>
      <c r="E29" s="26">
        <v>0</v>
      </c>
      <c r="F29" s="26">
        <v>0</v>
      </c>
      <c r="G29" s="26">
        <v>0</v>
      </c>
      <c r="H29" s="11">
        <f t="shared" si="0"/>
        <v>0</v>
      </c>
      <c r="I29" s="3"/>
      <c r="R29" s="12"/>
      <c r="S29" s="12"/>
      <c r="T29" s="12"/>
      <c r="U29" s="12"/>
      <c r="V29" s="12"/>
      <c r="W29" s="12"/>
    </row>
    <row r="30" spans="2:23" s="13" customFormat="1" ht="12.75">
      <c r="B30" s="2"/>
      <c r="C30" s="25"/>
      <c r="D30" s="33" t="s">
        <v>219</v>
      </c>
      <c r="E30" s="26">
        <v>0</v>
      </c>
      <c r="F30" s="26">
        <v>0</v>
      </c>
      <c r="G30" s="26">
        <v>0</v>
      </c>
      <c r="H30" s="11">
        <f t="shared" si="0"/>
        <v>0</v>
      </c>
      <c r="I30" s="3"/>
      <c r="R30" s="12"/>
      <c r="S30" s="12"/>
      <c r="T30" s="12"/>
      <c r="U30" s="12"/>
      <c r="V30" s="12"/>
      <c r="W30" s="12"/>
    </row>
    <row r="31" spans="2:23" s="13" customFormat="1" ht="12.75">
      <c r="B31" s="2"/>
      <c r="C31" s="25"/>
      <c r="D31" s="33" t="s">
        <v>220</v>
      </c>
      <c r="E31" s="26">
        <v>0</v>
      </c>
      <c r="F31" s="26">
        <v>0</v>
      </c>
      <c r="G31" s="26">
        <v>0</v>
      </c>
      <c r="H31" s="11">
        <f t="shared" si="0"/>
        <v>0</v>
      </c>
      <c r="I31" s="3"/>
      <c r="R31" s="12"/>
      <c r="S31" s="12"/>
      <c r="T31" s="12"/>
      <c r="U31" s="12"/>
      <c r="V31" s="12"/>
      <c r="W31" s="12"/>
    </row>
    <row r="32" spans="2:23" s="13" customFormat="1" ht="51">
      <c r="B32" s="2"/>
      <c r="C32" s="24" t="s">
        <v>278</v>
      </c>
      <c r="D32" s="33" t="s">
        <v>128</v>
      </c>
      <c r="E32" s="11">
        <f>SUM(E33:E36)</f>
        <v>6500</v>
      </c>
      <c r="F32" s="11">
        <f>SUM(F33:F36)</f>
        <v>1400</v>
      </c>
      <c r="G32" s="11">
        <f>SUM(G33:G36)</f>
        <v>400</v>
      </c>
      <c r="H32" s="11">
        <f t="shared" si="0"/>
        <v>7500</v>
      </c>
      <c r="I32" s="3"/>
      <c r="R32" s="12"/>
      <c r="S32" s="12"/>
      <c r="T32" s="12"/>
      <c r="U32" s="12"/>
      <c r="V32" s="12"/>
      <c r="W32" s="12"/>
    </row>
    <row r="33" spans="2:23" s="13" customFormat="1" ht="38.25">
      <c r="B33" s="2"/>
      <c r="C33" s="25" t="s">
        <v>221</v>
      </c>
      <c r="D33" s="33" t="s">
        <v>222</v>
      </c>
      <c r="E33" s="26">
        <v>6500</v>
      </c>
      <c r="F33" s="26">
        <v>1400</v>
      </c>
      <c r="G33" s="26">
        <v>400</v>
      </c>
      <c r="H33" s="11">
        <f t="shared" si="0"/>
        <v>7500</v>
      </c>
      <c r="I33" s="3"/>
      <c r="R33" s="12"/>
      <c r="S33" s="12"/>
      <c r="T33" s="12"/>
      <c r="U33" s="12"/>
      <c r="V33" s="12"/>
      <c r="W33" s="12"/>
    </row>
    <row r="34" spans="2:23" s="13" customFormat="1" ht="25.5">
      <c r="B34" s="2"/>
      <c r="C34" s="25" t="s">
        <v>223</v>
      </c>
      <c r="D34" s="33" t="s">
        <v>224</v>
      </c>
      <c r="E34" s="26">
        <v>0</v>
      </c>
      <c r="F34" s="26">
        <v>0</v>
      </c>
      <c r="G34" s="26">
        <v>0</v>
      </c>
      <c r="H34" s="11">
        <f t="shared" si="0"/>
        <v>0</v>
      </c>
      <c r="I34" s="3"/>
      <c r="R34" s="12"/>
      <c r="S34" s="12"/>
      <c r="T34" s="12"/>
      <c r="U34" s="12"/>
      <c r="V34" s="12"/>
      <c r="W34" s="12"/>
    </row>
    <row r="35" spans="2:23" s="13" customFormat="1" ht="12.75">
      <c r="B35" s="2"/>
      <c r="C35" s="25"/>
      <c r="D35" s="33" t="s">
        <v>225</v>
      </c>
      <c r="E35" s="26">
        <v>0</v>
      </c>
      <c r="F35" s="26">
        <v>0</v>
      </c>
      <c r="G35" s="26">
        <v>0</v>
      </c>
      <c r="H35" s="11">
        <f t="shared" si="0"/>
        <v>0</v>
      </c>
      <c r="I35" s="3"/>
      <c r="R35" s="12"/>
      <c r="S35" s="12"/>
      <c r="T35" s="12"/>
      <c r="U35" s="12"/>
      <c r="V35" s="12"/>
      <c r="W35" s="12"/>
    </row>
    <row r="36" spans="2:23" s="13" customFormat="1" ht="12.75">
      <c r="B36" s="2"/>
      <c r="C36" s="25"/>
      <c r="D36" s="33" t="s">
        <v>226</v>
      </c>
      <c r="E36" s="26">
        <v>0</v>
      </c>
      <c r="F36" s="26">
        <v>0</v>
      </c>
      <c r="G36" s="26">
        <v>0</v>
      </c>
      <c r="H36" s="11">
        <f t="shared" si="0"/>
        <v>0</v>
      </c>
      <c r="I36" s="3"/>
      <c r="R36" s="12"/>
      <c r="S36" s="12"/>
      <c r="T36" s="12"/>
      <c r="U36" s="12"/>
      <c r="V36" s="12"/>
      <c r="W36" s="12"/>
    </row>
    <row r="37" spans="1:23" s="13" customFormat="1" ht="31.5">
      <c r="A37" s="62" t="str">
        <f>IF(H37='Ф1'!F52,"Данные введены верно","ВНИМАНИЕ! Проверьте правильность ввода данных!")</f>
        <v>Данные введены верно</v>
      </c>
      <c r="B37" s="2"/>
      <c r="C37" s="10" t="s">
        <v>227</v>
      </c>
      <c r="D37" s="33" t="s">
        <v>130</v>
      </c>
      <c r="E37" s="11">
        <f>'Ф1'!E52</f>
        <v>350000</v>
      </c>
      <c r="F37" s="11">
        <f>SUM(F38:F45)</f>
        <v>80000</v>
      </c>
      <c r="G37" s="11">
        <f>SUM(G38:G45)</f>
        <v>10000</v>
      </c>
      <c r="H37" s="11">
        <f>E37+F37-G37</f>
        <v>420000</v>
      </c>
      <c r="I37" s="3"/>
      <c r="R37" s="12"/>
      <c r="S37" s="12"/>
      <c r="T37" s="12"/>
      <c r="U37" s="12"/>
      <c r="V37" s="12"/>
      <c r="W37" s="12"/>
    </row>
    <row r="38" spans="2:23" s="13" customFormat="1" ht="12.75">
      <c r="B38" s="2"/>
      <c r="C38" s="10" t="s">
        <v>207</v>
      </c>
      <c r="D38" s="33"/>
      <c r="E38" s="26"/>
      <c r="F38" s="26"/>
      <c r="G38" s="26"/>
      <c r="H38" s="11">
        <f t="shared" si="0"/>
        <v>0</v>
      </c>
      <c r="I38" s="3"/>
      <c r="R38" s="12"/>
      <c r="S38" s="12"/>
      <c r="T38" s="12"/>
      <c r="U38" s="12"/>
      <c r="V38" s="12"/>
      <c r="W38" s="12"/>
    </row>
    <row r="39" spans="2:23" s="13" customFormat="1" ht="12.75">
      <c r="B39" s="2"/>
      <c r="C39" s="24" t="s">
        <v>228</v>
      </c>
      <c r="D39" s="33" t="s">
        <v>229</v>
      </c>
      <c r="E39" s="26">
        <v>0</v>
      </c>
      <c r="F39" s="26">
        <v>80000</v>
      </c>
      <c r="G39" s="26">
        <v>10000</v>
      </c>
      <c r="H39" s="11">
        <f t="shared" si="0"/>
        <v>70000</v>
      </c>
      <c r="I39" s="3"/>
      <c r="R39" s="12"/>
      <c r="S39" s="12"/>
      <c r="T39" s="12"/>
      <c r="U39" s="12"/>
      <c r="V39" s="12"/>
      <c r="W39" s="12"/>
    </row>
    <row r="40" spans="2:23" s="13" customFormat="1" ht="12.75">
      <c r="B40" s="2"/>
      <c r="C40" s="24" t="s">
        <v>230</v>
      </c>
      <c r="D40" s="33" t="s">
        <v>231</v>
      </c>
      <c r="E40" s="26">
        <v>0</v>
      </c>
      <c r="F40" s="26">
        <v>0</v>
      </c>
      <c r="G40" s="26">
        <v>0</v>
      </c>
      <c r="H40" s="11">
        <f t="shared" si="0"/>
        <v>0</v>
      </c>
      <c r="I40" s="3"/>
      <c r="R40" s="12"/>
      <c r="S40" s="12"/>
      <c r="T40" s="12"/>
      <c r="U40" s="12"/>
      <c r="V40" s="12"/>
      <c r="W40" s="12"/>
    </row>
    <row r="41" spans="2:23" s="13" customFormat="1" ht="12.75">
      <c r="B41" s="2"/>
      <c r="C41" s="24" t="s">
        <v>232</v>
      </c>
      <c r="D41" s="33" t="s">
        <v>233</v>
      </c>
      <c r="E41" s="26">
        <v>0</v>
      </c>
      <c r="F41" s="26">
        <v>0</v>
      </c>
      <c r="G41" s="26">
        <v>0</v>
      </c>
      <c r="H41" s="11">
        <f t="shared" si="0"/>
        <v>0</v>
      </c>
      <c r="I41" s="3"/>
      <c r="R41" s="12"/>
      <c r="S41" s="12"/>
      <c r="T41" s="12"/>
      <c r="U41" s="12"/>
      <c r="V41" s="12"/>
      <c r="W41" s="12"/>
    </row>
    <row r="42" spans="2:23" s="13" customFormat="1" ht="12.75">
      <c r="B42" s="2"/>
      <c r="C42" s="24"/>
      <c r="D42" s="33" t="s">
        <v>234</v>
      </c>
      <c r="E42" s="26">
        <v>0</v>
      </c>
      <c r="F42" s="26">
        <v>0</v>
      </c>
      <c r="G42" s="26">
        <v>0</v>
      </c>
      <c r="H42" s="11">
        <f t="shared" si="0"/>
        <v>0</v>
      </c>
      <c r="I42" s="3"/>
      <c r="R42" s="12"/>
      <c r="S42" s="12"/>
      <c r="T42" s="12"/>
      <c r="U42" s="12"/>
      <c r="V42" s="12"/>
      <c r="W42" s="12"/>
    </row>
    <row r="43" spans="2:23" s="13" customFormat="1" ht="12.75">
      <c r="B43" s="2"/>
      <c r="C43" s="24"/>
      <c r="D43" s="33" t="s">
        <v>235</v>
      </c>
      <c r="E43" s="26">
        <v>0</v>
      </c>
      <c r="F43" s="26">
        <v>0</v>
      </c>
      <c r="G43" s="26">
        <v>0</v>
      </c>
      <c r="H43" s="11">
        <f t="shared" si="0"/>
        <v>0</v>
      </c>
      <c r="I43" s="3"/>
      <c r="R43" s="12"/>
      <c r="S43" s="12"/>
      <c r="T43" s="12"/>
      <c r="U43" s="12"/>
      <c r="V43" s="12"/>
      <c r="W43" s="12"/>
    </row>
    <row r="44" spans="2:23" s="13" customFormat="1" ht="12.75">
      <c r="B44" s="2"/>
      <c r="C44" s="24"/>
      <c r="D44" s="33" t="s">
        <v>236</v>
      </c>
      <c r="E44" s="26">
        <v>0</v>
      </c>
      <c r="F44" s="26">
        <v>0</v>
      </c>
      <c r="G44" s="26">
        <v>0</v>
      </c>
      <c r="H44" s="11">
        <f t="shared" si="0"/>
        <v>0</v>
      </c>
      <c r="I44" s="3"/>
      <c r="R44" s="12"/>
      <c r="S44" s="12"/>
      <c r="T44" s="12"/>
      <c r="U44" s="12"/>
      <c r="V44" s="12"/>
      <c r="W44" s="12"/>
    </row>
    <row r="45" spans="2:23" s="13" customFormat="1" ht="12.75">
      <c r="B45" s="2"/>
      <c r="C45" s="24"/>
      <c r="D45" s="33" t="s">
        <v>237</v>
      </c>
      <c r="E45" s="26">
        <v>0</v>
      </c>
      <c r="F45" s="26">
        <v>0</v>
      </c>
      <c r="G45" s="26">
        <v>0</v>
      </c>
      <c r="H45" s="11">
        <f t="shared" si="0"/>
        <v>0</v>
      </c>
      <c r="I45" s="3"/>
      <c r="R45" s="12"/>
      <c r="S45" s="12"/>
      <c r="T45" s="12"/>
      <c r="U45" s="12"/>
      <c r="V45" s="12"/>
      <c r="W45" s="12"/>
    </row>
    <row r="46" spans="2:23" s="13" customFormat="1" ht="12.75">
      <c r="B46" s="2"/>
      <c r="C46" s="10" t="s">
        <v>238</v>
      </c>
      <c r="D46" s="33" t="s">
        <v>132</v>
      </c>
      <c r="E46" s="11">
        <f>E48+E52</f>
        <v>2</v>
      </c>
      <c r="F46" s="11">
        <f>F48+F52</f>
        <v>0</v>
      </c>
      <c r="G46" s="11">
        <f>G48+G52</f>
        <v>0</v>
      </c>
      <c r="H46" s="11">
        <f t="shared" si="0"/>
        <v>2</v>
      </c>
      <c r="I46" s="3"/>
      <c r="R46" s="12"/>
      <c r="S46" s="12"/>
      <c r="T46" s="12"/>
      <c r="U46" s="12"/>
      <c r="V46" s="12"/>
      <c r="W46" s="12"/>
    </row>
    <row r="47" spans="2:23" s="13" customFormat="1" ht="25.5">
      <c r="B47" s="2"/>
      <c r="C47" s="24" t="s">
        <v>239</v>
      </c>
      <c r="D47" s="33"/>
      <c r="E47" s="26"/>
      <c r="F47" s="26"/>
      <c r="G47" s="26"/>
      <c r="H47" s="11">
        <f t="shared" si="0"/>
        <v>0</v>
      </c>
      <c r="I47" s="3"/>
      <c r="R47" s="12"/>
      <c r="S47" s="12"/>
      <c r="T47" s="12"/>
      <c r="U47" s="12"/>
      <c r="V47" s="12"/>
      <c r="W47" s="12"/>
    </row>
    <row r="48" spans="2:23" s="13" customFormat="1" ht="38.25">
      <c r="B48" s="2"/>
      <c r="C48" s="25" t="s">
        <v>240</v>
      </c>
      <c r="D48" s="33" t="s">
        <v>241</v>
      </c>
      <c r="E48" s="11">
        <f>SUM(E49:E51)</f>
        <v>2</v>
      </c>
      <c r="F48" s="11">
        <f>SUM(F49:F51)</f>
        <v>0</v>
      </c>
      <c r="G48" s="11">
        <f>SUM(G49:G51)</f>
        <v>0</v>
      </c>
      <c r="H48" s="11">
        <f t="shared" si="0"/>
        <v>2</v>
      </c>
      <c r="I48" s="3"/>
      <c r="R48" s="12"/>
      <c r="S48" s="12"/>
      <c r="T48" s="12"/>
      <c r="U48" s="12"/>
      <c r="V48" s="12"/>
      <c r="W48" s="12"/>
    </row>
    <row r="49" spans="2:23" s="13" customFormat="1" ht="12.75">
      <c r="B49" s="2"/>
      <c r="C49" s="41" t="s">
        <v>242</v>
      </c>
      <c r="D49" s="33" t="s">
        <v>243</v>
      </c>
      <c r="E49" s="26">
        <v>2</v>
      </c>
      <c r="F49" s="26">
        <v>0</v>
      </c>
      <c r="G49" s="26">
        <v>0</v>
      </c>
      <c r="H49" s="11">
        <f t="shared" si="0"/>
        <v>2</v>
      </c>
      <c r="I49" s="3"/>
      <c r="R49" s="12"/>
      <c r="S49" s="12"/>
      <c r="T49" s="12"/>
      <c r="U49" s="12"/>
      <c r="V49" s="12"/>
      <c r="W49" s="12"/>
    </row>
    <row r="50" spans="2:23" s="13" customFormat="1" ht="12.75">
      <c r="B50" s="2"/>
      <c r="C50" s="41"/>
      <c r="D50" s="33" t="s">
        <v>244</v>
      </c>
      <c r="E50" s="26">
        <v>0</v>
      </c>
      <c r="F50" s="26">
        <v>0</v>
      </c>
      <c r="G50" s="26">
        <v>0</v>
      </c>
      <c r="H50" s="11">
        <f t="shared" si="0"/>
        <v>0</v>
      </c>
      <c r="I50" s="3"/>
      <c r="R50" s="12"/>
      <c r="S50" s="12"/>
      <c r="T50" s="12"/>
      <c r="U50" s="12"/>
      <c r="V50" s="12"/>
      <c r="W50" s="12"/>
    </row>
    <row r="51" spans="2:23" s="13" customFormat="1" ht="12.75">
      <c r="B51" s="2"/>
      <c r="C51" s="41"/>
      <c r="D51" s="33" t="s">
        <v>245</v>
      </c>
      <c r="E51" s="26">
        <v>0</v>
      </c>
      <c r="F51" s="26">
        <v>0</v>
      </c>
      <c r="G51" s="26">
        <v>0</v>
      </c>
      <c r="H51" s="11">
        <f t="shared" si="0"/>
        <v>0</v>
      </c>
      <c r="I51" s="3"/>
      <c r="R51" s="12"/>
      <c r="S51" s="12"/>
      <c r="T51" s="12"/>
      <c r="U51" s="12"/>
      <c r="V51" s="12"/>
      <c r="W51" s="12"/>
    </row>
    <row r="52" spans="2:23" s="13" customFormat="1" ht="38.25">
      <c r="B52" s="2"/>
      <c r="C52" s="25" t="s">
        <v>246</v>
      </c>
      <c r="D52" s="33" t="s">
        <v>247</v>
      </c>
      <c r="E52" s="11">
        <f>SUM(E53:E56)</f>
        <v>0</v>
      </c>
      <c r="F52" s="11">
        <f>SUM(F53:F56)</f>
        <v>0</v>
      </c>
      <c r="G52" s="11">
        <f>SUM(G53:G56)</f>
        <v>0</v>
      </c>
      <c r="H52" s="11">
        <f t="shared" si="0"/>
        <v>0</v>
      </c>
      <c r="I52" s="3"/>
      <c r="R52" s="12"/>
      <c r="S52" s="12"/>
      <c r="T52" s="12"/>
      <c r="U52" s="12"/>
      <c r="V52" s="12"/>
      <c r="W52" s="12"/>
    </row>
    <row r="53" spans="2:23" s="13" customFormat="1" ht="25.5">
      <c r="B53" s="2"/>
      <c r="C53" s="41" t="s">
        <v>248</v>
      </c>
      <c r="D53" s="33" t="s">
        <v>249</v>
      </c>
      <c r="E53" s="26">
        <v>0</v>
      </c>
      <c r="F53" s="26">
        <v>0</v>
      </c>
      <c r="G53" s="26">
        <v>0</v>
      </c>
      <c r="H53" s="11">
        <f t="shared" si="0"/>
        <v>0</v>
      </c>
      <c r="I53" s="3"/>
      <c r="R53" s="12"/>
      <c r="S53" s="12"/>
      <c r="T53" s="12"/>
      <c r="U53" s="12"/>
      <c r="V53" s="12"/>
      <c r="W53" s="12"/>
    </row>
    <row r="54" spans="2:23" s="13" customFormat="1" ht="38.25">
      <c r="B54" s="2"/>
      <c r="C54" s="41" t="s">
        <v>250</v>
      </c>
      <c r="D54" s="33" t="s">
        <v>251</v>
      </c>
      <c r="E54" s="26">
        <v>0</v>
      </c>
      <c r="F54" s="26">
        <v>0</v>
      </c>
      <c r="G54" s="26">
        <v>0</v>
      </c>
      <c r="H54" s="11">
        <f t="shared" si="0"/>
        <v>0</v>
      </c>
      <c r="I54" s="3"/>
      <c r="R54" s="12"/>
      <c r="S54" s="12"/>
      <c r="T54" s="12"/>
      <c r="U54" s="12"/>
      <c r="V54" s="12"/>
      <c r="W54" s="12"/>
    </row>
    <row r="55" spans="2:23" s="13" customFormat="1" ht="12.75">
      <c r="B55" s="2"/>
      <c r="C55" s="41"/>
      <c r="D55" s="33" t="s">
        <v>252</v>
      </c>
      <c r="E55" s="26">
        <v>0</v>
      </c>
      <c r="F55" s="26">
        <v>0</v>
      </c>
      <c r="G55" s="26">
        <v>0</v>
      </c>
      <c r="H55" s="11">
        <f t="shared" si="0"/>
        <v>0</v>
      </c>
      <c r="I55" s="3"/>
      <c r="R55" s="12"/>
      <c r="S55" s="12"/>
      <c r="T55" s="12"/>
      <c r="U55" s="12"/>
      <c r="V55" s="12"/>
      <c r="W55" s="12"/>
    </row>
    <row r="56" spans="2:23" s="13" customFormat="1" ht="12.75">
      <c r="B56" s="2"/>
      <c r="C56" s="41"/>
      <c r="D56" s="33" t="s">
        <v>253</v>
      </c>
      <c r="E56" s="26">
        <v>0</v>
      </c>
      <c r="F56" s="26">
        <v>0</v>
      </c>
      <c r="G56" s="26">
        <v>0</v>
      </c>
      <c r="H56" s="11">
        <f t="shared" si="0"/>
        <v>0</v>
      </c>
      <c r="I56" s="3"/>
      <c r="R56" s="12"/>
      <c r="S56" s="12"/>
      <c r="T56" s="12"/>
      <c r="U56" s="12"/>
      <c r="V56" s="12"/>
      <c r="W56" s="12"/>
    </row>
    <row r="57" spans="2:23" s="13" customFormat="1" ht="12.75">
      <c r="B57" s="2"/>
      <c r="C57" s="10" t="s">
        <v>254</v>
      </c>
      <c r="D57" s="33" t="s">
        <v>134</v>
      </c>
      <c r="E57" s="26">
        <v>0</v>
      </c>
      <c r="F57" s="26">
        <v>0</v>
      </c>
      <c r="G57" s="26">
        <v>0</v>
      </c>
      <c r="H57" s="11">
        <f t="shared" si="0"/>
        <v>0</v>
      </c>
      <c r="I57" s="3"/>
      <c r="R57" s="12"/>
      <c r="S57" s="12"/>
      <c r="T57" s="12"/>
      <c r="U57" s="12"/>
      <c r="V57" s="12"/>
      <c r="W57" s="12"/>
    </row>
    <row r="58" spans="2:23" s="13" customFormat="1" ht="25.5">
      <c r="B58" s="2"/>
      <c r="C58" s="10" t="s">
        <v>255</v>
      </c>
      <c r="D58" s="33"/>
      <c r="E58" s="26"/>
      <c r="F58" s="26"/>
      <c r="G58" s="26"/>
      <c r="H58" s="11">
        <f t="shared" si="0"/>
        <v>0</v>
      </c>
      <c r="I58" s="3"/>
      <c r="R58" s="12"/>
      <c r="S58" s="12"/>
      <c r="T58" s="12"/>
      <c r="U58" s="12"/>
      <c r="V58" s="12"/>
      <c r="W58" s="12"/>
    </row>
    <row r="59" spans="2:23" s="13" customFormat="1" ht="12.75">
      <c r="B59" s="2"/>
      <c r="C59" s="25" t="s">
        <v>256</v>
      </c>
      <c r="D59" s="33" t="s">
        <v>257</v>
      </c>
      <c r="E59" s="26">
        <v>0</v>
      </c>
      <c r="F59" s="26">
        <v>0</v>
      </c>
      <c r="G59" s="26">
        <v>0</v>
      </c>
      <c r="H59" s="11">
        <f t="shared" si="0"/>
        <v>0</v>
      </c>
      <c r="I59" s="3"/>
      <c r="R59" s="12"/>
      <c r="S59" s="12"/>
      <c r="T59" s="12"/>
      <c r="U59" s="12"/>
      <c r="V59" s="12"/>
      <c r="W59" s="12"/>
    </row>
    <row r="60" spans="2:23" s="13" customFormat="1" ht="12.75">
      <c r="B60" s="2"/>
      <c r="C60" s="25" t="s">
        <v>258</v>
      </c>
      <c r="D60" s="33" t="s">
        <v>259</v>
      </c>
      <c r="E60" s="26">
        <v>0</v>
      </c>
      <c r="F60" s="26">
        <v>0</v>
      </c>
      <c r="G60" s="26">
        <v>0</v>
      </c>
      <c r="H60" s="11">
        <f t="shared" si="0"/>
        <v>0</v>
      </c>
      <c r="I60" s="3"/>
      <c r="R60" s="12"/>
      <c r="S60" s="12"/>
      <c r="T60" s="12"/>
      <c r="U60" s="12"/>
      <c r="V60" s="12"/>
      <c r="W60" s="12"/>
    </row>
    <row r="61" spans="2:23" s="13" customFormat="1" ht="12.75">
      <c r="B61" s="2"/>
      <c r="C61" s="25" t="s">
        <v>260</v>
      </c>
      <c r="D61" s="33" t="s">
        <v>261</v>
      </c>
      <c r="E61" s="26">
        <v>0</v>
      </c>
      <c r="F61" s="26">
        <v>0</v>
      </c>
      <c r="G61" s="26">
        <v>0</v>
      </c>
      <c r="H61" s="11">
        <f t="shared" si="0"/>
        <v>0</v>
      </c>
      <c r="I61" s="3"/>
      <c r="R61" s="12"/>
      <c r="S61" s="12"/>
      <c r="T61" s="12"/>
      <c r="U61" s="12"/>
      <c r="V61" s="12"/>
      <c r="W61" s="12"/>
    </row>
    <row r="62" spans="2:23" s="13" customFormat="1" ht="12.75">
      <c r="B62" s="2"/>
      <c r="C62" s="25" t="s">
        <v>262</v>
      </c>
      <c r="D62" s="33" t="s">
        <v>263</v>
      </c>
      <c r="E62" s="26">
        <v>0</v>
      </c>
      <c r="F62" s="26">
        <v>0</v>
      </c>
      <c r="G62" s="26">
        <v>0</v>
      </c>
      <c r="H62" s="11">
        <f t="shared" si="0"/>
        <v>0</v>
      </c>
      <c r="I62" s="3"/>
      <c r="R62" s="12"/>
      <c r="S62" s="12"/>
      <c r="T62" s="12"/>
      <c r="U62" s="12"/>
      <c r="V62" s="12"/>
      <c r="W62" s="12"/>
    </row>
    <row r="63" spans="2:23" s="13" customFormat="1" ht="12.75">
      <c r="B63" s="2"/>
      <c r="C63" s="25"/>
      <c r="D63" s="33" t="s">
        <v>264</v>
      </c>
      <c r="E63" s="26">
        <v>0</v>
      </c>
      <c r="F63" s="26">
        <v>0</v>
      </c>
      <c r="G63" s="26">
        <v>0</v>
      </c>
      <c r="H63" s="11">
        <f t="shared" si="0"/>
        <v>0</v>
      </c>
      <c r="I63" s="3"/>
      <c r="R63" s="12"/>
      <c r="S63" s="12"/>
      <c r="T63" s="12"/>
      <c r="U63" s="12"/>
      <c r="V63" s="12"/>
      <c r="W63" s="12"/>
    </row>
    <row r="64" spans="2:23" s="13" customFormat="1" ht="12.75">
      <c r="B64" s="2"/>
      <c r="C64" s="25"/>
      <c r="D64" s="33" t="s">
        <v>265</v>
      </c>
      <c r="E64" s="26">
        <v>0</v>
      </c>
      <c r="F64" s="26">
        <v>0</v>
      </c>
      <c r="G64" s="26">
        <v>0</v>
      </c>
      <c r="H64" s="11">
        <f t="shared" si="0"/>
        <v>0</v>
      </c>
      <c r="I64" s="3"/>
      <c r="R64" s="12"/>
      <c r="S64" s="12"/>
      <c r="T64" s="12"/>
      <c r="U64" s="12"/>
      <c r="V64" s="12"/>
      <c r="W64" s="12"/>
    </row>
    <row r="65" spans="2:23" s="13" customFormat="1" ht="12.75">
      <c r="B65" s="2"/>
      <c r="C65" s="25"/>
      <c r="D65" s="33" t="s">
        <v>266</v>
      </c>
      <c r="E65" s="26">
        <v>0</v>
      </c>
      <c r="F65" s="26">
        <v>0</v>
      </c>
      <c r="G65" s="26">
        <v>0</v>
      </c>
      <c r="H65" s="11">
        <f t="shared" si="0"/>
        <v>0</v>
      </c>
      <c r="I65" s="3"/>
      <c r="R65" s="12"/>
      <c r="S65" s="12"/>
      <c r="T65" s="12"/>
      <c r="U65" s="12"/>
      <c r="V65" s="12"/>
      <c r="W65" s="12"/>
    </row>
    <row r="66" spans="2:23" s="13" customFormat="1" ht="25.5">
      <c r="B66" s="2"/>
      <c r="C66" s="10" t="s">
        <v>279</v>
      </c>
      <c r="D66" s="33" t="s">
        <v>137</v>
      </c>
      <c r="E66" s="11">
        <f>SUM(E67:E72)</f>
        <v>35000</v>
      </c>
      <c r="F66" s="11">
        <f>SUM(F67:F72)</f>
        <v>22500</v>
      </c>
      <c r="G66" s="11">
        <f>SUM(G67:G72)</f>
        <v>17600</v>
      </c>
      <c r="H66" s="11">
        <f t="shared" si="0"/>
        <v>39900</v>
      </c>
      <c r="I66" s="3"/>
      <c r="R66" s="12"/>
      <c r="S66" s="12"/>
      <c r="T66" s="12"/>
      <c r="U66" s="12"/>
      <c r="V66" s="12"/>
      <c r="W66" s="12"/>
    </row>
    <row r="67" spans="2:23" s="13" customFormat="1" ht="12.75">
      <c r="B67" s="2"/>
      <c r="C67" s="25" t="s">
        <v>267</v>
      </c>
      <c r="D67" s="33" t="s">
        <v>139</v>
      </c>
      <c r="E67" s="26">
        <v>35000</v>
      </c>
      <c r="F67" s="26">
        <v>4500</v>
      </c>
      <c r="G67" s="26">
        <v>100</v>
      </c>
      <c r="H67" s="11">
        <f t="shared" si="0"/>
        <v>39400</v>
      </c>
      <c r="I67" s="3"/>
      <c r="R67" s="12"/>
      <c r="S67" s="12"/>
      <c r="T67" s="12"/>
      <c r="U67" s="12"/>
      <c r="V67" s="12"/>
      <c r="W67" s="12"/>
    </row>
    <row r="68" spans="2:23" s="13" customFormat="1" ht="12.75">
      <c r="B68" s="2"/>
      <c r="C68" s="25" t="s">
        <v>268</v>
      </c>
      <c r="D68" s="33" t="s">
        <v>269</v>
      </c>
      <c r="E68" s="26">
        <v>0</v>
      </c>
      <c r="F68" s="26">
        <v>18000</v>
      </c>
      <c r="G68" s="26">
        <v>17500</v>
      </c>
      <c r="H68" s="11">
        <f t="shared" si="0"/>
        <v>500</v>
      </c>
      <c r="I68" s="3"/>
      <c r="R68" s="12"/>
      <c r="S68" s="12"/>
      <c r="T68" s="12"/>
      <c r="U68" s="12"/>
      <c r="V68" s="12"/>
      <c r="W68" s="12"/>
    </row>
    <row r="69" spans="2:23" s="13" customFormat="1" ht="12.75">
      <c r="B69" s="2"/>
      <c r="C69" s="25"/>
      <c r="D69" s="33" t="s">
        <v>270</v>
      </c>
      <c r="E69" s="26"/>
      <c r="F69" s="26"/>
      <c r="G69" s="26"/>
      <c r="H69" s="11">
        <f t="shared" si="0"/>
        <v>0</v>
      </c>
      <c r="I69" s="3"/>
      <c r="R69" s="12"/>
      <c r="S69" s="12"/>
      <c r="T69" s="12"/>
      <c r="U69" s="12"/>
      <c r="V69" s="12"/>
      <c r="W69" s="12"/>
    </row>
    <row r="70" spans="2:23" s="13" customFormat="1" ht="12.75">
      <c r="B70" s="2"/>
      <c r="C70" s="25"/>
      <c r="D70" s="33" t="s">
        <v>271</v>
      </c>
      <c r="E70" s="26"/>
      <c r="F70" s="26"/>
      <c r="G70" s="26"/>
      <c r="H70" s="11">
        <f t="shared" si="0"/>
        <v>0</v>
      </c>
      <c r="I70" s="3"/>
      <c r="R70" s="12"/>
      <c r="S70" s="12"/>
      <c r="T70" s="12"/>
      <c r="U70" s="12"/>
      <c r="V70" s="12"/>
      <c r="W70" s="12"/>
    </row>
    <row r="71" spans="2:23" s="13" customFormat="1" ht="12.75">
      <c r="B71" s="2"/>
      <c r="C71" s="25"/>
      <c r="D71" s="33" t="s">
        <v>272</v>
      </c>
      <c r="E71" s="26"/>
      <c r="F71" s="26"/>
      <c r="G71" s="26"/>
      <c r="H71" s="11">
        <f t="shared" si="0"/>
        <v>0</v>
      </c>
      <c r="I71" s="3"/>
      <c r="R71" s="12"/>
      <c r="S71" s="12"/>
      <c r="T71" s="12"/>
      <c r="U71" s="12"/>
      <c r="V71" s="12"/>
      <c r="W71" s="12"/>
    </row>
    <row r="72" spans="2:23" s="13" customFormat="1" ht="12.75">
      <c r="B72" s="2"/>
      <c r="C72" s="25"/>
      <c r="D72" s="33" t="s">
        <v>273</v>
      </c>
      <c r="E72" s="26"/>
      <c r="F72" s="26"/>
      <c r="G72" s="26"/>
      <c r="H72" s="11">
        <f t="shared" si="0"/>
        <v>0</v>
      </c>
      <c r="I72" s="3"/>
      <c r="R72" s="12"/>
      <c r="S72" s="12"/>
      <c r="T72" s="12"/>
      <c r="U72" s="12"/>
      <c r="V72" s="12"/>
      <c r="W72" s="12"/>
    </row>
    <row r="73" spans="2:21" s="13" customFormat="1" ht="12" customHeight="1">
      <c r="B73" s="19"/>
      <c r="C73" s="36"/>
      <c r="D73" s="36"/>
      <c r="E73" s="36"/>
      <c r="F73" s="36"/>
      <c r="G73" s="36"/>
      <c r="H73" s="36"/>
      <c r="I73" s="20"/>
      <c r="P73" s="12"/>
      <c r="Q73" s="12"/>
      <c r="R73" s="12"/>
      <c r="S73" s="12"/>
      <c r="T73" s="12"/>
      <c r="U73" s="12"/>
    </row>
    <row r="74" spans="2:21" s="13" customFormat="1" ht="15.75" customHeight="1">
      <c r="B74" s="19"/>
      <c r="C74" s="80" t="s">
        <v>280</v>
      </c>
      <c r="D74" s="80"/>
      <c r="E74" s="80"/>
      <c r="F74" s="80"/>
      <c r="G74" s="80"/>
      <c r="H74" s="80"/>
      <c r="I74" s="20"/>
      <c r="P74" s="12"/>
      <c r="Q74" s="12"/>
      <c r="R74" s="12"/>
      <c r="S74" s="12"/>
      <c r="T74" s="12"/>
      <c r="U74" s="12"/>
    </row>
    <row r="75" spans="2:21" s="13" customFormat="1" ht="12.75" customHeight="1">
      <c r="B75" s="19"/>
      <c r="C75" s="36"/>
      <c r="D75" s="36"/>
      <c r="E75" s="36"/>
      <c r="F75" s="36"/>
      <c r="G75" s="36"/>
      <c r="H75" s="31" t="str">
        <f>'Ф1'!F4</f>
        <v>(млн.руб)</v>
      </c>
      <c r="I75" s="20"/>
      <c r="P75" s="12"/>
      <c r="Q75" s="12"/>
      <c r="R75" s="12"/>
      <c r="S75" s="12"/>
      <c r="T75" s="12"/>
      <c r="U75" s="12"/>
    </row>
    <row r="76" spans="2:23" s="13" customFormat="1" ht="12.75">
      <c r="B76" s="2"/>
      <c r="C76" s="91" t="s">
        <v>281</v>
      </c>
      <c r="D76" s="91" t="s">
        <v>87</v>
      </c>
      <c r="E76" s="93" t="s">
        <v>282</v>
      </c>
      <c r="F76" s="94"/>
      <c r="G76" s="93" t="s">
        <v>283</v>
      </c>
      <c r="H76" s="94"/>
      <c r="I76" s="3"/>
      <c r="R76" s="12"/>
      <c r="S76" s="12"/>
      <c r="T76" s="12"/>
      <c r="U76" s="12"/>
      <c r="V76" s="12"/>
      <c r="W76" s="12"/>
    </row>
    <row r="77" spans="2:23" s="13" customFormat="1" ht="22.5">
      <c r="B77" s="2"/>
      <c r="C77" s="92"/>
      <c r="D77" s="92"/>
      <c r="E77" s="30" t="s">
        <v>284</v>
      </c>
      <c r="F77" s="30" t="s">
        <v>285</v>
      </c>
      <c r="G77" s="30" t="s">
        <v>286</v>
      </c>
      <c r="H77" s="30" t="s">
        <v>285</v>
      </c>
      <c r="I77" s="3"/>
      <c r="R77" s="12"/>
      <c r="S77" s="12"/>
      <c r="T77" s="12"/>
      <c r="U77" s="12"/>
      <c r="V77" s="12"/>
      <c r="W77" s="12"/>
    </row>
    <row r="78" spans="2:23" s="13" customFormat="1" ht="12.75">
      <c r="B78" s="2"/>
      <c r="C78" s="81" t="s">
        <v>287</v>
      </c>
      <c r="D78" s="82"/>
      <c r="E78" s="82"/>
      <c r="F78" s="82"/>
      <c r="G78" s="82"/>
      <c r="H78" s="83"/>
      <c r="I78" s="3"/>
      <c r="R78" s="12"/>
      <c r="S78" s="12"/>
      <c r="T78" s="12"/>
      <c r="U78" s="12"/>
      <c r="V78" s="12"/>
      <c r="W78" s="12"/>
    </row>
    <row r="79" spans="2:23" s="13" customFormat="1" ht="12.75">
      <c r="B79" s="2"/>
      <c r="C79" s="10" t="s">
        <v>288</v>
      </c>
      <c r="D79" s="33"/>
      <c r="E79" s="26"/>
      <c r="F79" s="26"/>
      <c r="G79" s="26"/>
      <c r="H79" s="26"/>
      <c r="I79" s="3"/>
      <c r="R79" s="12"/>
      <c r="S79" s="12"/>
      <c r="T79" s="12"/>
      <c r="U79" s="12"/>
      <c r="V79" s="12"/>
      <c r="W79" s="12"/>
    </row>
    <row r="80" spans="2:23" s="13" customFormat="1" ht="38.25">
      <c r="B80" s="2"/>
      <c r="C80" s="24" t="s">
        <v>305</v>
      </c>
      <c r="D80" s="33">
        <v>210</v>
      </c>
      <c r="E80" s="11">
        <f>SUM(E81:E85)</f>
        <v>3657</v>
      </c>
      <c r="F80" s="11">
        <f>SUM(F81:F85)</f>
        <v>2040</v>
      </c>
      <c r="G80" s="11">
        <f>SUM(G81:G85)</f>
        <v>1094</v>
      </c>
      <c r="H80" s="11">
        <f>SUM(H81:H85)</f>
        <v>980</v>
      </c>
      <c r="I80" s="3"/>
      <c r="R80" s="12"/>
      <c r="S80" s="12"/>
      <c r="T80" s="12"/>
      <c r="U80" s="12"/>
      <c r="V80" s="12"/>
      <c r="W80" s="12"/>
    </row>
    <row r="81" spans="2:23" s="13" customFormat="1" ht="12.75">
      <c r="B81" s="2"/>
      <c r="C81" s="25"/>
      <c r="D81" s="33" t="s">
        <v>289</v>
      </c>
      <c r="E81" s="26">
        <v>3657</v>
      </c>
      <c r="F81" s="26">
        <v>2040</v>
      </c>
      <c r="G81" s="26">
        <v>1094</v>
      </c>
      <c r="H81" s="26">
        <v>980</v>
      </c>
      <c r="I81" s="3"/>
      <c r="R81" s="12"/>
      <c r="S81" s="12"/>
      <c r="T81" s="12"/>
      <c r="U81" s="12"/>
      <c r="V81" s="12"/>
      <c r="W81" s="12"/>
    </row>
    <row r="82" spans="2:23" s="13" customFormat="1" ht="12.75">
      <c r="B82" s="2"/>
      <c r="C82" s="25"/>
      <c r="D82" s="33" t="s">
        <v>290</v>
      </c>
      <c r="E82" s="26">
        <v>0</v>
      </c>
      <c r="F82" s="26">
        <v>0</v>
      </c>
      <c r="G82" s="26">
        <v>0</v>
      </c>
      <c r="H82" s="26">
        <v>0</v>
      </c>
      <c r="I82" s="3"/>
      <c r="R82" s="12"/>
      <c r="S82" s="12"/>
      <c r="T82" s="12"/>
      <c r="U82" s="12"/>
      <c r="V82" s="12"/>
      <c r="W82" s="12"/>
    </row>
    <row r="83" spans="2:23" s="13" customFormat="1" ht="12.75">
      <c r="B83" s="2"/>
      <c r="C83" s="25"/>
      <c r="D83" s="33" t="s">
        <v>291</v>
      </c>
      <c r="E83" s="26">
        <v>0</v>
      </c>
      <c r="F83" s="26">
        <v>0</v>
      </c>
      <c r="G83" s="26">
        <v>0</v>
      </c>
      <c r="H83" s="26">
        <v>0</v>
      </c>
      <c r="I83" s="3"/>
      <c r="R83" s="12"/>
      <c r="S83" s="12"/>
      <c r="T83" s="12"/>
      <c r="U83" s="12"/>
      <c r="V83" s="12"/>
      <c r="W83" s="12"/>
    </row>
    <row r="84" spans="2:23" s="13" customFormat="1" ht="12.75">
      <c r="B84" s="2"/>
      <c r="C84" s="25"/>
      <c r="D84" s="33" t="s">
        <v>292</v>
      </c>
      <c r="E84" s="26">
        <v>0</v>
      </c>
      <c r="F84" s="26">
        <v>0</v>
      </c>
      <c r="G84" s="26">
        <v>0</v>
      </c>
      <c r="H84" s="26">
        <v>0</v>
      </c>
      <c r="I84" s="3"/>
      <c r="R84" s="12"/>
      <c r="S84" s="12"/>
      <c r="T84" s="12"/>
      <c r="U84" s="12"/>
      <c r="V84" s="12"/>
      <c r="W84" s="12"/>
    </row>
    <row r="85" spans="2:23" s="13" customFormat="1" ht="12.75">
      <c r="B85" s="2"/>
      <c r="C85" s="25"/>
      <c r="D85" s="33" t="s">
        <v>293</v>
      </c>
      <c r="E85" s="26">
        <v>0</v>
      </c>
      <c r="F85" s="26">
        <v>0</v>
      </c>
      <c r="G85" s="26">
        <v>0</v>
      </c>
      <c r="H85" s="26">
        <v>0</v>
      </c>
      <c r="I85" s="3"/>
      <c r="R85" s="12"/>
      <c r="S85" s="12"/>
      <c r="T85" s="12"/>
      <c r="U85" s="12"/>
      <c r="V85" s="12"/>
      <c r="W85" s="12"/>
    </row>
    <row r="86" spans="2:23" s="13" customFormat="1" ht="38.25">
      <c r="B86" s="2"/>
      <c r="C86" s="24" t="s">
        <v>306</v>
      </c>
      <c r="D86" s="33" t="s">
        <v>167</v>
      </c>
      <c r="E86" s="11">
        <f>SUM(E87:E91)</f>
        <v>3034</v>
      </c>
      <c r="F86" s="11">
        <f>SUM(F87:F91)</f>
        <v>2890</v>
      </c>
      <c r="G86" s="11">
        <f>SUM(G87:G91)</f>
        <v>780</v>
      </c>
      <c r="H86" s="11">
        <f>SUM(H87:H91)</f>
        <v>657</v>
      </c>
      <c r="I86" s="3"/>
      <c r="R86" s="12"/>
      <c r="S86" s="12"/>
      <c r="T86" s="12"/>
      <c r="U86" s="12"/>
      <c r="V86" s="12"/>
      <c r="W86" s="12"/>
    </row>
    <row r="87" spans="2:23" s="13" customFormat="1" ht="12.75">
      <c r="B87" s="2"/>
      <c r="C87" s="25"/>
      <c r="D87" s="33" t="s">
        <v>294</v>
      </c>
      <c r="E87" s="26">
        <v>3034</v>
      </c>
      <c r="F87" s="26">
        <v>2890</v>
      </c>
      <c r="G87" s="26">
        <v>780</v>
      </c>
      <c r="H87" s="26">
        <v>657</v>
      </c>
      <c r="I87" s="3"/>
      <c r="R87" s="12"/>
      <c r="S87" s="12"/>
      <c r="T87" s="12"/>
      <c r="U87" s="12"/>
      <c r="V87" s="12"/>
      <c r="W87" s="12"/>
    </row>
    <row r="88" spans="2:23" s="13" customFormat="1" ht="12.75">
      <c r="B88" s="2"/>
      <c r="C88" s="25"/>
      <c r="D88" s="33" t="s">
        <v>295</v>
      </c>
      <c r="E88" s="26">
        <v>0</v>
      </c>
      <c r="F88" s="26">
        <v>0</v>
      </c>
      <c r="G88" s="26">
        <v>0</v>
      </c>
      <c r="H88" s="26">
        <v>0</v>
      </c>
      <c r="I88" s="3"/>
      <c r="R88" s="12"/>
      <c r="S88" s="12"/>
      <c r="T88" s="12"/>
      <c r="U88" s="12"/>
      <c r="V88" s="12"/>
      <c r="W88" s="12"/>
    </row>
    <row r="89" spans="2:23" s="13" customFormat="1" ht="12.75">
      <c r="B89" s="2"/>
      <c r="C89" s="25"/>
      <c r="D89" s="33" t="s">
        <v>296</v>
      </c>
      <c r="E89" s="26">
        <v>0</v>
      </c>
      <c r="F89" s="26">
        <v>0</v>
      </c>
      <c r="G89" s="26">
        <v>0</v>
      </c>
      <c r="H89" s="26">
        <v>0</v>
      </c>
      <c r="I89" s="3"/>
      <c r="R89" s="12"/>
      <c r="S89" s="12"/>
      <c r="T89" s="12"/>
      <c r="U89" s="12"/>
      <c r="V89" s="12"/>
      <c r="W89" s="12"/>
    </row>
    <row r="90" spans="2:23" s="13" customFormat="1" ht="12.75">
      <c r="B90" s="2"/>
      <c r="C90" s="25"/>
      <c r="D90" s="33" t="s">
        <v>297</v>
      </c>
      <c r="E90" s="26">
        <v>0</v>
      </c>
      <c r="F90" s="26">
        <v>0</v>
      </c>
      <c r="G90" s="26">
        <v>0</v>
      </c>
      <c r="H90" s="26">
        <v>0</v>
      </c>
      <c r="I90" s="3"/>
      <c r="R90" s="12"/>
      <c r="S90" s="12"/>
      <c r="T90" s="12"/>
      <c r="U90" s="12"/>
      <c r="V90" s="12"/>
      <c r="W90" s="12"/>
    </row>
    <row r="91" spans="2:23" s="13" customFormat="1" ht="12.75">
      <c r="B91" s="2"/>
      <c r="C91" s="25"/>
      <c r="D91" s="33" t="s">
        <v>298</v>
      </c>
      <c r="E91" s="26">
        <v>0</v>
      </c>
      <c r="F91" s="26">
        <v>0</v>
      </c>
      <c r="G91" s="26">
        <v>0</v>
      </c>
      <c r="H91" s="26">
        <v>0</v>
      </c>
      <c r="I91" s="3"/>
      <c r="R91" s="12"/>
      <c r="S91" s="12"/>
      <c r="T91" s="12"/>
      <c r="U91" s="12"/>
      <c r="V91" s="12"/>
      <c r="W91" s="12"/>
    </row>
    <row r="92" spans="2:23" s="13" customFormat="1" ht="25.5">
      <c r="B92" s="2"/>
      <c r="C92" s="24" t="s">
        <v>307</v>
      </c>
      <c r="D92" s="33" t="s">
        <v>299</v>
      </c>
      <c r="E92" s="11">
        <f>SUM(E93:E97)</f>
        <v>0</v>
      </c>
      <c r="F92" s="11">
        <f>SUM(F93:F97)</f>
        <v>0</v>
      </c>
      <c r="G92" s="11">
        <f>SUM(G93:G97)</f>
        <v>0</v>
      </c>
      <c r="H92" s="11">
        <f>SUM(H93:H97)</f>
        <v>0</v>
      </c>
      <c r="I92" s="3"/>
      <c r="R92" s="12"/>
      <c r="S92" s="12"/>
      <c r="T92" s="12"/>
      <c r="U92" s="12"/>
      <c r="V92" s="12"/>
      <c r="W92" s="12"/>
    </row>
    <row r="93" spans="2:23" s="13" customFormat="1" ht="12.75">
      <c r="B93" s="2"/>
      <c r="C93" s="10"/>
      <c r="D93" s="33" t="s">
        <v>300</v>
      </c>
      <c r="E93" s="26">
        <v>0</v>
      </c>
      <c r="F93" s="26">
        <v>0</v>
      </c>
      <c r="G93" s="26">
        <v>0</v>
      </c>
      <c r="H93" s="26">
        <v>0</v>
      </c>
      <c r="I93" s="3"/>
      <c r="R93" s="12"/>
      <c r="S93" s="12"/>
      <c r="T93" s="12"/>
      <c r="U93" s="12"/>
      <c r="V93" s="12"/>
      <c r="W93" s="12"/>
    </row>
    <row r="94" spans="2:23" s="13" customFormat="1" ht="12.75">
      <c r="B94" s="2"/>
      <c r="C94" s="10"/>
      <c r="D94" s="33" t="s">
        <v>301</v>
      </c>
      <c r="E94" s="26">
        <v>0</v>
      </c>
      <c r="F94" s="26">
        <v>0</v>
      </c>
      <c r="G94" s="26">
        <v>0</v>
      </c>
      <c r="H94" s="26">
        <v>0</v>
      </c>
      <c r="I94" s="3"/>
      <c r="R94" s="12"/>
      <c r="S94" s="12"/>
      <c r="T94" s="12"/>
      <c r="U94" s="12"/>
      <c r="V94" s="12"/>
      <c r="W94" s="12"/>
    </row>
    <row r="95" spans="2:23" s="13" customFormat="1" ht="12.75">
      <c r="B95" s="2"/>
      <c r="C95" s="10"/>
      <c r="D95" s="33" t="s">
        <v>302</v>
      </c>
      <c r="E95" s="26">
        <v>0</v>
      </c>
      <c r="F95" s="26">
        <v>0</v>
      </c>
      <c r="G95" s="26">
        <v>0</v>
      </c>
      <c r="H95" s="26">
        <v>0</v>
      </c>
      <c r="I95" s="3"/>
      <c r="R95" s="12"/>
      <c r="S95" s="12"/>
      <c r="T95" s="12"/>
      <c r="U95" s="12"/>
      <c r="V95" s="12"/>
      <c r="W95" s="12"/>
    </row>
    <row r="96" spans="2:23" s="13" customFormat="1" ht="12.75">
      <c r="B96" s="2"/>
      <c r="C96" s="10"/>
      <c r="D96" s="33" t="s">
        <v>303</v>
      </c>
      <c r="E96" s="26">
        <v>0</v>
      </c>
      <c r="F96" s="26">
        <v>0</v>
      </c>
      <c r="G96" s="26">
        <v>0</v>
      </c>
      <c r="H96" s="26">
        <v>0</v>
      </c>
      <c r="I96" s="3"/>
      <c r="R96" s="12"/>
      <c r="S96" s="12"/>
      <c r="T96" s="12"/>
      <c r="U96" s="12"/>
      <c r="V96" s="12"/>
      <c r="W96" s="12"/>
    </row>
    <row r="97" spans="2:23" s="13" customFormat="1" ht="12.75">
      <c r="B97" s="2"/>
      <c r="C97" s="10"/>
      <c r="D97" s="33" t="s">
        <v>304</v>
      </c>
      <c r="E97" s="26">
        <v>0</v>
      </c>
      <c r="F97" s="26">
        <v>0</v>
      </c>
      <c r="G97" s="26">
        <v>0</v>
      </c>
      <c r="H97" s="26">
        <v>0</v>
      </c>
      <c r="I97" s="3"/>
      <c r="R97" s="12"/>
      <c r="S97" s="12"/>
      <c r="T97" s="12"/>
      <c r="U97" s="12"/>
      <c r="V97" s="12"/>
      <c r="W97" s="12"/>
    </row>
    <row r="98" spans="2:11" ht="12" customHeight="1" thickBot="1">
      <c r="B98" s="4"/>
      <c r="C98" s="22"/>
      <c r="D98" s="22"/>
      <c r="E98" s="22"/>
      <c r="F98" s="22"/>
      <c r="G98" s="22"/>
      <c r="H98" s="22"/>
      <c r="I98" s="23"/>
      <c r="K98" s="13"/>
    </row>
    <row r="99" ht="12" customHeight="1">
      <c r="K99" s="13"/>
    </row>
  </sheetData>
  <sheetProtection/>
  <mergeCells count="17">
    <mergeCell ref="C78:H78"/>
    <mergeCell ref="C3:H3"/>
    <mergeCell ref="C74:H74"/>
    <mergeCell ref="C76:C77"/>
    <mergeCell ref="D76:D77"/>
    <mergeCell ref="E76:F76"/>
    <mergeCell ref="G76:H76"/>
    <mergeCell ref="E17:F17"/>
    <mergeCell ref="G14:H14"/>
    <mergeCell ref="G15:H15"/>
    <mergeCell ref="G16:H16"/>
    <mergeCell ref="G17:H17"/>
    <mergeCell ref="D13:D14"/>
    <mergeCell ref="E13:F13"/>
    <mergeCell ref="E14:F14"/>
    <mergeCell ref="E15:F15"/>
    <mergeCell ref="E16:F16"/>
  </mergeCells>
  <hyperlinks>
    <hyperlink ref="K2" location="Ф1!A1" display="Бухгалтерский баланс (Форма №1)"/>
    <hyperlink ref="K3" location="Ф2!A1" display="Отчет о прибылях и убытках (Форма №2) "/>
    <hyperlink ref="K4" location="Ф3!A1" display="Отчет об изменении капитала (Форма № 3)"/>
    <hyperlink ref="K5" location="Ф4!A1" display="Отчет о движении денежных средств (Форма № 4)"/>
    <hyperlink ref="K6" location="Т5!A1" display="Т.5 Расчет показателей платежеспособности "/>
    <hyperlink ref="K7" location="Т2!A1" display="Т.2 Анализ платежеспособности организации"/>
    <hyperlink ref="K8" location="Т3!A1" display="т.3 Расчет величины чистых активов"/>
    <hyperlink ref="K9" location="Т4!A1" display="т.4 Анализ формирования величины чистых активов организации"/>
    <hyperlink ref="K10" location="Т5!A1" display="т.5 Анализ показателей финансовой независимости по критерию собственности источников средств"/>
    <hyperlink ref="K11" location="Т6!A1" display="т.6 Анализ состава, структуры и темпов роста дебиторской задолженности"/>
    <hyperlink ref="K12" location="Т7!A1" display="т.7 Анализ состава, структуры и темпов роста кредиторской задолженности"/>
    <hyperlink ref="K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K14" location="Т9!A1" display="т.9 Анализ состояния расчетов"/>
    <hyperlink ref="K15" location="Т10!A1" display="т.10 Определение наличия собственных и заемных оборотных активов по критерию собственности источников"/>
    <hyperlink ref="K16" location="Т11!A1" display="т.11 Анализ факторов изменения наличия собственных оборотных активов"/>
    <hyperlink ref="K17" location="Т12!A1" display="т.12 Степень покрытия внеоборотных активов источниками собственных средств"/>
    <hyperlink ref="K18" location="Т13!A1" display="т.13 Анализ динамики притока и оттока денежных средств"/>
    <hyperlink ref="K19" location="Т14!A1" display="т.14 Анализ структуры притока и оттока денежных средств"/>
    <hyperlink ref="K20" location="Т15!A1" display="т.15 Анализ деловой активности организации"/>
    <hyperlink ref="K21" location="Т16!A1" display="т.16 Анализ состава и структуры  выручки (нетто) от реализации товаров, продукции, работ, услуг"/>
    <hyperlink ref="K22" location="Т17!A1" display="т.17 Анализ динамики выручки (нетто) от реализации товаров, продукции, работ, услуг  на экспорт"/>
    <hyperlink ref="K23" location="Т18!A1" display="т.18 Анализ конкурентоспособности продукции по критерию цены и прибыли"/>
    <hyperlink ref="K24" location="Т19!A1" display="т.19 ПЕРЕЧЕНЬ показателей реестра финансового состояния организации"/>
    <hyperlink ref="K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" right="0.7" top="0.75" bottom="0.75" header="0.3" footer="0.3"/>
  <pageSetup horizontalDpi="300" verticalDpi="300" orientation="portrait" paperSize="9" scale="64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5" min="1" max="8" man="1"/>
  </rowBreaks>
  <colBreaks count="1" manualBreakCount="1">
    <brk id="9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O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8.25390625" style="1" customWidth="1"/>
    <col min="2" max="2" width="3.25390625" style="1" customWidth="1"/>
    <col min="3" max="3" width="36.125" style="14" customWidth="1"/>
    <col min="4" max="4" width="6.625" style="15" bestFit="1" customWidth="1"/>
    <col min="5" max="6" width="10.125" style="15" customWidth="1"/>
    <col min="7" max="7" width="14.75390625" style="15" bestFit="1" customWidth="1"/>
    <col min="8" max="8" width="11.00390625" style="15" bestFit="1" customWidth="1"/>
    <col min="9" max="9" width="3.00390625" style="1" customWidth="1"/>
    <col min="10" max="10" width="2.75390625" style="1" customWidth="1"/>
    <col min="11" max="11" width="67.125" style="1" customWidth="1"/>
    <col min="12" max="12" width="2.75390625" style="1" customWidth="1"/>
    <col min="13" max="13" width="6.625" style="1" bestFit="1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41" ht="11.25" customHeight="1">
      <c r="B2" s="16"/>
      <c r="C2" s="17"/>
      <c r="D2" s="17"/>
      <c r="E2" s="17"/>
      <c r="F2" s="17"/>
      <c r="G2" s="17"/>
      <c r="H2" s="17"/>
      <c r="I2" s="18"/>
      <c r="K2" s="77" t="s">
        <v>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9"/>
      <c r="C3" s="80" t="s">
        <v>308</v>
      </c>
      <c r="D3" s="80"/>
      <c r="E3" s="80"/>
      <c r="F3" s="80"/>
      <c r="G3" s="80"/>
      <c r="H3" s="80"/>
      <c r="I3" s="20"/>
      <c r="K3" s="77" t="s">
        <v>117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2.75" customHeight="1">
      <c r="B4" s="19"/>
      <c r="C4" s="7"/>
      <c r="D4" s="7"/>
      <c r="E4" s="7"/>
      <c r="F4" s="7"/>
      <c r="G4" s="7"/>
      <c r="H4" s="31" t="str">
        <f>'Ф3'!H75</f>
        <v>(млн.руб)</v>
      </c>
      <c r="I4" s="20"/>
      <c r="K4" s="77" t="s">
        <v>192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23.25" customHeight="1">
      <c r="B5" s="21"/>
      <c r="C5" s="91" t="s">
        <v>314</v>
      </c>
      <c r="D5" s="98" t="s">
        <v>8</v>
      </c>
      <c r="E5" s="98" t="s">
        <v>309</v>
      </c>
      <c r="F5" s="95" t="s">
        <v>310</v>
      </c>
      <c r="G5" s="96"/>
      <c r="H5" s="97"/>
      <c r="I5" s="20"/>
      <c r="K5" s="77" t="s">
        <v>308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21"/>
      <c r="C6" s="92"/>
      <c r="D6" s="99"/>
      <c r="E6" s="99"/>
      <c r="F6" s="27" t="s">
        <v>311</v>
      </c>
      <c r="G6" s="30" t="s">
        <v>312</v>
      </c>
      <c r="H6" s="27" t="s">
        <v>313</v>
      </c>
      <c r="I6" s="20"/>
      <c r="K6" s="78" t="s">
        <v>747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23" s="13" customFormat="1" ht="25.5">
      <c r="B7" s="2"/>
      <c r="C7" s="10" t="s">
        <v>315</v>
      </c>
      <c r="D7" s="33" t="s">
        <v>108</v>
      </c>
      <c r="E7" s="11">
        <f>'Ф1'!E39</f>
        <v>4500</v>
      </c>
      <c r="F7" s="33"/>
      <c r="G7" s="26"/>
      <c r="H7" s="26"/>
      <c r="I7" s="3"/>
      <c r="K7" s="79" t="s">
        <v>748</v>
      </c>
      <c r="R7" s="12"/>
      <c r="S7" s="12"/>
      <c r="T7" s="12"/>
      <c r="U7" s="12"/>
      <c r="V7" s="12"/>
      <c r="W7" s="12"/>
    </row>
    <row r="8" spans="2:23" s="13" customFormat="1" ht="25.5">
      <c r="B8" s="2"/>
      <c r="C8" s="10" t="s">
        <v>330</v>
      </c>
      <c r="D8" s="33" t="s">
        <v>122</v>
      </c>
      <c r="E8" s="11">
        <f>SUM(E9:E20)</f>
        <v>659500</v>
      </c>
      <c r="F8" s="11">
        <f>SUM(F9:F20)</f>
        <v>508000</v>
      </c>
      <c r="G8" s="11">
        <f>SUM(G9:G20)</f>
        <v>150000</v>
      </c>
      <c r="H8" s="11">
        <f>SUM(H9:H20)</f>
        <v>1500</v>
      </c>
      <c r="I8" s="3"/>
      <c r="K8" s="79" t="s">
        <v>746</v>
      </c>
      <c r="R8" s="12"/>
      <c r="S8" s="12"/>
      <c r="T8" s="12"/>
      <c r="U8" s="12"/>
      <c r="V8" s="12"/>
      <c r="W8" s="12"/>
    </row>
    <row r="9" spans="2:23" s="13" customFormat="1" ht="25.5">
      <c r="B9" s="2"/>
      <c r="C9" s="24" t="s">
        <v>331</v>
      </c>
      <c r="D9" s="33" t="s">
        <v>126</v>
      </c>
      <c r="E9" s="11">
        <f>SUM(F9:H9)</f>
        <v>380000</v>
      </c>
      <c r="F9" s="26">
        <v>380000</v>
      </c>
      <c r="G9" s="26" t="s">
        <v>274</v>
      </c>
      <c r="H9" s="26" t="s">
        <v>274</v>
      </c>
      <c r="I9" s="3"/>
      <c r="K9" s="79" t="s">
        <v>749</v>
      </c>
      <c r="R9" s="12"/>
      <c r="S9" s="12"/>
      <c r="T9" s="12"/>
      <c r="U9" s="12"/>
      <c r="V9" s="12"/>
      <c r="W9" s="12"/>
    </row>
    <row r="10" spans="2:23" s="13" customFormat="1" ht="25.5">
      <c r="B10" s="2"/>
      <c r="C10" s="24" t="s">
        <v>332</v>
      </c>
      <c r="D10" s="33" t="s">
        <v>128</v>
      </c>
      <c r="E10" s="11">
        <f aca="true" t="shared" si="0" ref="E10:E36">SUM(F10:H10)</f>
        <v>150000</v>
      </c>
      <c r="F10" s="26" t="s">
        <v>316</v>
      </c>
      <c r="G10" s="26">
        <v>150000</v>
      </c>
      <c r="H10" s="26" t="s">
        <v>274</v>
      </c>
      <c r="I10" s="3"/>
      <c r="K10" s="79" t="s">
        <v>750</v>
      </c>
      <c r="R10" s="12"/>
      <c r="S10" s="12"/>
      <c r="T10" s="12"/>
      <c r="U10" s="12"/>
      <c r="V10" s="12"/>
      <c r="W10" s="12"/>
    </row>
    <row r="11" spans="2:23" s="13" customFormat="1" ht="25.5">
      <c r="B11" s="2"/>
      <c r="C11" s="24" t="s">
        <v>333</v>
      </c>
      <c r="D11" s="33" t="s">
        <v>130</v>
      </c>
      <c r="E11" s="11">
        <f t="shared" si="0"/>
        <v>80000</v>
      </c>
      <c r="F11" s="26">
        <v>80000</v>
      </c>
      <c r="G11" s="26">
        <v>0</v>
      </c>
      <c r="H11" s="26" t="s">
        <v>274</v>
      </c>
      <c r="I11" s="3"/>
      <c r="K11" s="79" t="s">
        <v>751</v>
      </c>
      <c r="R11" s="12"/>
      <c r="S11" s="12"/>
      <c r="T11" s="12"/>
      <c r="U11" s="12"/>
      <c r="V11" s="12"/>
      <c r="W11" s="12"/>
    </row>
    <row r="12" spans="2:23" s="13" customFormat="1" ht="25.5">
      <c r="B12" s="2"/>
      <c r="C12" s="24" t="s">
        <v>334</v>
      </c>
      <c r="D12" s="33" t="s">
        <v>132</v>
      </c>
      <c r="E12" s="11">
        <f t="shared" si="0"/>
        <v>0</v>
      </c>
      <c r="F12" s="26">
        <v>0</v>
      </c>
      <c r="G12" s="26">
        <v>0</v>
      </c>
      <c r="H12" s="26">
        <v>0</v>
      </c>
      <c r="I12" s="3"/>
      <c r="K12" s="79" t="s">
        <v>752</v>
      </c>
      <c r="R12" s="12"/>
      <c r="S12" s="12"/>
      <c r="T12" s="12"/>
      <c r="U12" s="12"/>
      <c r="V12" s="12"/>
      <c r="W12" s="12"/>
    </row>
    <row r="13" spans="2:23" s="13" customFormat="1" ht="25.5">
      <c r="B13" s="2"/>
      <c r="C13" s="24" t="s">
        <v>335</v>
      </c>
      <c r="D13" s="33" t="s">
        <v>134</v>
      </c>
      <c r="E13" s="11">
        <f t="shared" si="0"/>
        <v>0</v>
      </c>
      <c r="F13" s="26">
        <v>0</v>
      </c>
      <c r="G13" s="26">
        <v>0</v>
      </c>
      <c r="H13" s="26">
        <v>0</v>
      </c>
      <c r="I13" s="3"/>
      <c r="K13" s="79" t="s">
        <v>753</v>
      </c>
      <c r="R13" s="12"/>
      <c r="S13" s="12"/>
      <c r="T13" s="12"/>
      <c r="U13" s="12"/>
      <c r="V13" s="12"/>
      <c r="W13" s="12"/>
    </row>
    <row r="14" spans="2:23" s="13" customFormat="1" ht="25.5">
      <c r="B14" s="2"/>
      <c r="C14" s="24" t="s">
        <v>336</v>
      </c>
      <c r="D14" s="33" t="s">
        <v>137</v>
      </c>
      <c r="E14" s="11">
        <f t="shared" si="0"/>
        <v>0</v>
      </c>
      <c r="F14" s="26">
        <v>0</v>
      </c>
      <c r="G14" s="26">
        <v>0</v>
      </c>
      <c r="H14" s="26">
        <v>0</v>
      </c>
      <c r="I14" s="3"/>
      <c r="K14" s="79" t="s">
        <v>754</v>
      </c>
      <c r="R14" s="12"/>
      <c r="S14" s="12"/>
      <c r="T14" s="12"/>
      <c r="U14" s="12"/>
      <c r="V14" s="12"/>
      <c r="W14" s="12"/>
    </row>
    <row r="15" spans="2:23" s="13" customFormat="1" ht="25.5">
      <c r="B15" s="2"/>
      <c r="C15" s="24" t="s">
        <v>337</v>
      </c>
      <c r="D15" s="33" t="s">
        <v>140</v>
      </c>
      <c r="E15" s="11">
        <f t="shared" si="0"/>
        <v>0</v>
      </c>
      <c r="F15" s="26">
        <v>0</v>
      </c>
      <c r="G15" s="26">
        <v>0</v>
      </c>
      <c r="H15" s="26" t="s">
        <v>274</v>
      </c>
      <c r="I15" s="3"/>
      <c r="K15" s="79" t="s">
        <v>755</v>
      </c>
      <c r="R15" s="12"/>
      <c r="S15" s="12"/>
      <c r="T15" s="12"/>
      <c r="U15" s="12"/>
      <c r="V15" s="12"/>
      <c r="W15" s="12"/>
    </row>
    <row r="16" spans="2:23" s="13" customFormat="1" ht="12.75">
      <c r="B16" s="2"/>
      <c r="C16" s="24" t="s">
        <v>338</v>
      </c>
      <c r="D16" s="33" t="s">
        <v>145</v>
      </c>
      <c r="E16" s="11">
        <f t="shared" si="0"/>
        <v>0</v>
      </c>
      <c r="F16" s="26">
        <v>0</v>
      </c>
      <c r="G16" s="26">
        <v>0</v>
      </c>
      <c r="H16" s="26">
        <v>0</v>
      </c>
      <c r="I16" s="3"/>
      <c r="K16" s="79" t="s">
        <v>756</v>
      </c>
      <c r="R16" s="12"/>
      <c r="S16" s="12"/>
      <c r="T16" s="12"/>
      <c r="U16" s="12"/>
      <c r="V16" s="12"/>
      <c r="W16" s="12"/>
    </row>
    <row r="17" spans="2:23" s="13" customFormat="1" ht="25.5">
      <c r="B17" s="2"/>
      <c r="C17" s="24" t="s">
        <v>339</v>
      </c>
      <c r="D17" s="33" t="s">
        <v>317</v>
      </c>
      <c r="E17" s="11">
        <f t="shared" si="0"/>
        <v>0</v>
      </c>
      <c r="F17" s="26" t="s">
        <v>274</v>
      </c>
      <c r="G17" s="26" t="s">
        <v>274</v>
      </c>
      <c r="H17" s="26">
        <v>0</v>
      </c>
      <c r="I17" s="3"/>
      <c r="K17" s="79" t="s">
        <v>757</v>
      </c>
      <c r="R17" s="12"/>
      <c r="S17" s="12"/>
      <c r="T17" s="12"/>
      <c r="U17" s="12"/>
      <c r="V17" s="12"/>
      <c r="W17" s="12"/>
    </row>
    <row r="18" spans="2:23" s="13" customFormat="1" ht="12.75">
      <c r="B18" s="2"/>
      <c r="C18" s="24" t="s">
        <v>340</v>
      </c>
      <c r="D18" s="33" t="s">
        <v>150</v>
      </c>
      <c r="E18" s="11">
        <f t="shared" si="0"/>
        <v>1500</v>
      </c>
      <c r="F18" s="26" t="s">
        <v>274</v>
      </c>
      <c r="G18" s="26" t="s">
        <v>274</v>
      </c>
      <c r="H18" s="26">
        <v>1500</v>
      </c>
      <c r="I18" s="3"/>
      <c r="K18" s="79" t="s">
        <v>758</v>
      </c>
      <c r="R18" s="12"/>
      <c r="S18" s="12"/>
      <c r="T18" s="12"/>
      <c r="U18" s="12"/>
      <c r="V18" s="12"/>
      <c r="W18" s="12"/>
    </row>
    <row r="19" spans="2:23" s="13" customFormat="1" ht="25.5">
      <c r="B19" s="2"/>
      <c r="C19" s="24" t="s">
        <v>341</v>
      </c>
      <c r="D19" s="33" t="s">
        <v>153</v>
      </c>
      <c r="E19" s="11">
        <f t="shared" si="0"/>
        <v>0</v>
      </c>
      <c r="F19" s="26" t="s">
        <v>274</v>
      </c>
      <c r="G19" s="26" t="s">
        <v>274</v>
      </c>
      <c r="H19" s="26">
        <v>0</v>
      </c>
      <c r="I19" s="3"/>
      <c r="K19" s="79" t="s">
        <v>759</v>
      </c>
      <c r="R19" s="12"/>
      <c r="S19" s="12"/>
      <c r="T19" s="12"/>
      <c r="U19" s="12"/>
      <c r="V19" s="12"/>
      <c r="W19" s="12"/>
    </row>
    <row r="20" spans="2:23" s="13" customFormat="1" ht="12.75">
      <c r="B20" s="2"/>
      <c r="C20" s="24" t="s">
        <v>342</v>
      </c>
      <c r="D20" s="33" t="s">
        <v>157</v>
      </c>
      <c r="E20" s="11">
        <f t="shared" si="0"/>
        <v>48000</v>
      </c>
      <c r="F20" s="33">
        <v>48000</v>
      </c>
      <c r="G20" s="26">
        <v>0</v>
      </c>
      <c r="H20" s="26">
        <v>0</v>
      </c>
      <c r="I20" s="3"/>
      <c r="K20" s="79" t="s">
        <v>760</v>
      </c>
      <c r="R20" s="12"/>
      <c r="S20" s="12"/>
      <c r="T20" s="12"/>
      <c r="U20" s="12"/>
      <c r="V20" s="12"/>
      <c r="W20" s="12"/>
    </row>
    <row r="21" spans="2:23" s="13" customFormat="1" ht="25.5">
      <c r="B21" s="2"/>
      <c r="C21" s="10" t="s">
        <v>343</v>
      </c>
      <c r="D21" s="33" t="s">
        <v>159</v>
      </c>
      <c r="E21" s="11">
        <f>SUM(E22:E36)</f>
        <v>657500</v>
      </c>
      <c r="F21" s="11">
        <f>SUM(F22:F36)</f>
        <v>655720</v>
      </c>
      <c r="G21" s="11">
        <f>SUM(G22:G36)</f>
        <v>0</v>
      </c>
      <c r="H21" s="11">
        <f>SUM(H22:H36)</f>
        <v>1780</v>
      </c>
      <c r="I21" s="3"/>
      <c r="K21" s="79" t="s">
        <v>761</v>
      </c>
      <c r="R21" s="12"/>
      <c r="S21" s="12"/>
      <c r="T21" s="12"/>
      <c r="U21" s="12"/>
      <c r="V21" s="12"/>
      <c r="W21" s="12"/>
    </row>
    <row r="22" spans="2:23" s="13" customFormat="1" ht="25.5">
      <c r="B22" s="2"/>
      <c r="C22" s="24" t="s">
        <v>344</v>
      </c>
      <c r="D22" s="33" t="s">
        <v>161</v>
      </c>
      <c r="E22" s="11">
        <f t="shared" si="0"/>
        <v>222720</v>
      </c>
      <c r="F22" s="33">
        <v>222720</v>
      </c>
      <c r="G22" s="26" t="s">
        <v>274</v>
      </c>
      <c r="H22" s="26" t="s">
        <v>274</v>
      </c>
      <c r="I22" s="3"/>
      <c r="K22" s="79" t="s">
        <v>762</v>
      </c>
      <c r="R22" s="12"/>
      <c r="S22" s="12"/>
      <c r="T22" s="12"/>
      <c r="U22" s="12"/>
      <c r="V22" s="12"/>
      <c r="W22" s="12"/>
    </row>
    <row r="23" spans="2:23" s="13" customFormat="1" ht="25.5">
      <c r="B23" s="2"/>
      <c r="C23" s="24" t="s">
        <v>345</v>
      </c>
      <c r="D23" s="33" t="s">
        <v>318</v>
      </c>
      <c r="E23" s="11">
        <f t="shared" si="0"/>
        <v>0</v>
      </c>
      <c r="F23" s="26" t="s">
        <v>274</v>
      </c>
      <c r="G23" s="26">
        <v>0</v>
      </c>
      <c r="H23" s="26" t="s">
        <v>274</v>
      </c>
      <c r="I23" s="3"/>
      <c r="K23" s="79" t="s">
        <v>763</v>
      </c>
      <c r="R23" s="12"/>
      <c r="S23" s="12"/>
      <c r="T23" s="12"/>
      <c r="U23" s="12"/>
      <c r="V23" s="12"/>
      <c r="W23" s="12"/>
    </row>
    <row r="24" spans="2:23" s="13" customFormat="1" ht="12.75">
      <c r="B24" s="2"/>
      <c r="C24" s="24" t="s">
        <v>346</v>
      </c>
      <c r="D24" s="33" t="s">
        <v>319</v>
      </c>
      <c r="E24" s="11">
        <f t="shared" si="0"/>
        <v>0</v>
      </c>
      <c r="F24" s="33">
        <v>0</v>
      </c>
      <c r="G24" s="26">
        <v>0</v>
      </c>
      <c r="H24" s="26" t="s">
        <v>274</v>
      </c>
      <c r="I24" s="3"/>
      <c r="K24" s="79" t="s">
        <v>764</v>
      </c>
      <c r="R24" s="12"/>
      <c r="S24" s="12"/>
      <c r="T24" s="12"/>
      <c r="U24" s="12"/>
      <c r="V24" s="12"/>
      <c r="W24" s="12"/>
    </row>
    <row r="25" spans="2:23" s="13" customFormat="1" ht="25.5">
      <c r="B25" s="2"/>
      <c r="C25" s="24" t="s">
        <v>347</v>
      </c>
      <c r="D25" s="33" t="s">
        <v>320</v>
      </c>
      <c r="E25" s="11">
        <f t="shared" si="0"/>
        <v>0</v>
      </c>
      <c r="F25" s="33">
        <v>0</v>
      </c>
      <c r="G25" s="26">
        <v>0</v>
      </c>
      <c r="H25" s="26">
        <v>0</v>
      </c>
      <c r="I25" s="3"/>
      <c r="K25" s="79" t="s">
        <v>765</v>
      </c>
      <c r="R25" s="12"/>
      <c r="S25" s="12"/>
      <c r="T25" s="12"/>
      <c r="U25" s="12"/>
      <c r="V25" s="12"/>
      <c r="W25" s="12"/>
    </row>
    <row r="26" spans="2:23" s="13" customFormat="1" ht="25.5">
      <c r="B26" s="2"/>
      <c r="C26" s="24" t="s">
        <v>348</v>
      </c>
      <c r="D26" s="33" t="s">
        <v>163</v>
      </c>
      <c r="E26" s="11">
        <f t="shared" si="0"/>
        <v>0</v>
      </c>
      <c r="F26" s="33">
        <v>0</v>
      </c>
      <c r="G26" s="26">
        <v>0</v>
      </c>
      <c r="H26" s="26">
        <v>0</v>
      </c>
      <c r="I26" s="3"/>
      <c r="R26" s="12"/>
      <c r="S26" s="12"/>
      <c r="T26" s="12"/>
      <c r="U26" s="12"/>
      <c r="V26" s="12"/>
      <c r="W26" s="12"/>
    </row>
    <row r="27" spans="2:23" s="13" customFormat="1" ht="38.25">
      <c r="B27" s="2"/>
      <c r="C27" s="24" t="s">
        <v>349</v>
      </c>
      <c r="D27" s="33" t="s">
        <v>165</v>
      </c>
      <c r="E27" s="11">
        <f t="shared" si="0"/>
        <v>0</v>
      </c>
      <c r="F27" s="33">
        <v>0</v>
      </c>
      <c r="G27" s="26">
        <v>0</v>
      </c>
      <c r="H27" s="26">
        <v>0</v>
      </c>
      <c r="I27" s="3"/>
      <c r="R27" s="12"/>
      <c r="S27" s="12"/>
      <c r="T27" s="12"/>
      <c r="U27" s="12"/>
      <c r="V27" s="12"/>
      <c r="W27" s="12"/>
    </row>
    <row r="28" spans="2:23" s="13" customFormat="1" ht="38.25">
      <c r="B28" s="2"/>
      <c r="C28" s="24" t="s">
        <v>350</v>
      </c>
      <c r="D28" s="33" t="s">
        <v>167</v>
      </c>
      <c r="E28" s="11">
        <f t="shared" si="0"/>
        <v>0</v>
      </c>
      <c r="F28" s="33">
        <v>0</v>
      </c>
      <c r="G28" s="26">
        <v>0</v>
      </c>
      <c r="H28" s="26" t="s">
        <v>274</v>
      </c>
      <c r="I28" s="3"/>
      <c r="R28" s="12"/>
      <c r="S28" s="12"/>
      <c r="T28" s="12"/>
      <c r="U28" s="12"/>
      <c r="V28" s="12"/>
      <c r="W28" s="12"/>
    </row>
    <row r="29" spans="2:23" s="13" customFormat="1" ht="25.5">
      <c r="B29" s="2"/>
      <c r="C29" s="24" t="s">
        <v>351</v>
      </c>
      <c r="D29" s="33" t="s">
        <v>299</v>
      </c>
      <c r="E29" s="11">
        <f t="shared" si="0"/>
        <v>20000</v>
      </c>
      <c r="F29" s="33">
        <v>20000</v>
      </c>
      <c r="G29" s="26">
        <v>0</v>
      </c>
      <c r="H29" s="26">
        <v>0</v>
      </c>
      <c r="I29" s="3"/>
      <c r="R29" s="12"/>
      <c r="S29" s="12"/>
      <c r="T29" s="12"/>
      <c r="U29" s="12"/>
      <c r="V29" s="12"/>
      <c r="W29" s="12"/>
    </row>
    <row r="30" spans="2:23" s="13" customFormat="1" ht="12.75">
      <c r="B30" s="2"/>
      <c r="C30" s="24" t="s">
        <v>352</v>
      </c>
      <c r="D30" s="33" t="s">
        <v>169</v>
      </c>
      <c r="E30" s="11">
        <f t="shared" si="0"/>
        <v>1500</v>
      </c>
      <c r="F30" s="26" t="s">
        <v>274</v>
      </c>
      <c r="G30" s="26" t="s">
        <v>274</v>
      </c>
      <c r="H30" s="26">
        <v>1500</v>
      </c>
      <c r="I30" s="3"/>
      <c r="R30" s="12"/>
      <c r="S30" s="12"/>
      <c r="T30" s="12"/>
      <c r="U30" s="12"/>
      <c r="V30" s="12"/>
      <c r="W30" s="12"/>
    </row>
    <row r="31" spans="2:23" s="13" customFormat="1" ht="12.75">
      <c r="B31" s="2"/>
      <c r="C31" s="24" t="s">
        <v>353</v>
      </c>
      <c r="D31" s="33" t="s">
        <v>171</v>
      </c>
      <c r="E31" s="11">
        <f t="shared" si="0"/>
        <v>280</v>
      </c>
      <c r="F31" s="26" t="s">
        <v>274</v>
      </c>
      <c r="G31" s="26" t="s">
        <v>274</v>
      </c>
      <c r="H31" s="26">
        <v>280</v>
      </c>
      <c r="I31" s="3"/>
      <c r="R31" s="12"/>
      <c r="S31" s="12"/>
      <c r="T31" s="12"/>
      <c r="U31" s="12"/>
      <c r="V31" s="12"/>
      <c r="W31" s="12"/>
    </row>
    <row r="32" spans="2:23" s="13" customFormat="1" ht="12.75">
      <c r="B32" s="2"/>
      <c r="C32" s="24" t="s">
        <v>354</v>
      </c>
      <c r="D32" s="33" t="s">
        <v>173</v>
      </c>
      <c r="E32" s="11">
        <f t="shared" si="0"/>
        <v>0</v>
      </c>
      <c r="F32" s="26" t="s">
        <v>274</v>
      </c>
      <c r="G32" s="26" t="s">
        <v>274</v>
      </c>
      <c r="H32" s="26">
        <v>0</v>
      </c>
      <c r="I32" s="3"/>
      <c r="R32" s="12"/>
      <c r="S32" s="12"/>
      <c r="T32" s="12"/>
      <c r="U32" s="12"/>
      <c r="V32" s="12"/>
      <c r="W32" s="12"/>
    </row>
    <row r="33" spans="2:23" s="13" customFormat="1" ht="12.75">
      <c r="B33" s="2"/>
      <c r="C33" s="24" t="s">
        <v>355</v>
      </c>
      <c r="D33" s="33" t="s">
        <v>175</v>
      </c>
      <c r="E33" s="11">
        <f t="shared" si="0"/>
        <v>38000</v>
      </c>
      <c r="F33" s="33">
        <v>38000</v>
      </c>
      <c r="G33" s="26">
        <v>0</v>
      </c>
      <c r="H33" s="26">
        <v>0</v>
      </c>
      <c r="I33" s="3"/>
      <c r="R33" s="12"/>
      <c r="S33" s="12"/>
      <c r="T33" s="12"/>
      <c r="U33" s="12"/>
      <c r="V33" s="12"/>
      <c r="W33" s="12"/>
    </row>
    <row r="34" spans="2:23" s="13" customFormat="1" ht="12.75">
      <c r="B34" s="2"/>
      <c r="C34" s="24" t="s">
        <v>356</v>
      </c>
      <c r="D34" s="33" t="s">
        <v>321</v>
      </c>
      <c r="E34" s="11">
        <f t="shared" si="0"/>
        <v>0</v>
      </c>
      <c r="F34" s="33">
        <v>0</v>
      </c>
      <c r="G34" s="26">
        <v>0</v>
      </c>
      <c r="H34" s="26">
        <v>0</v>
      </c>
      <c r="I34" s="3"/>
      <c r="R34" s="12"/>
      <c r="S34" s="12"/>
      <c r="T34" s="12"/>
      <c r="U34" s="12"/>
      <c r="V34" s="12"/>
      <c r="W34" s="12"/>
    </row>
    <row r="35" spans="2:23" s="13" customFormat="1" ht="12.75">
      <c r="B35" s="2"/>
      <c r="C35" s="24" t="s">
        <v>357</v>
      </c>
      <c r="D35" s="33" t="s">
        <v>322</v>
      </c>
      <c r="E35" s="11">
        <f t="shared" si="0"/>
        <v>95000</v>
      </c>
      <c r="F35" s="33">
        <v>95000</v>
      </c>
      <c r="G35" s="26">
        <v>0</v>
      </c>
      <c r="H35" s="26">
        <v>0</v>
      </c>
      <c r="I35" s="3"/>
      <c r="R35" s="12"/>
      <c r="S35" s="12"/>
      <c r="T35" s="12"/>
      <c r="U35" s="12"/>
      <c r="V35" s="12"/>
      <c r="W35" s="12"/>
    </row>
    <row r="36" spans="2:23" s="13" customFormat="1" ht="12.75">
      <c r="B36" s="2"/>
      <c r="C36" s="24" t="s">
        <v>358</v>
      </c>
      <c r="D36" s="33" t="s">
        <v>177</v>
      </c>
      <c r="E36" s="11">
        <f t="shared" si="0"/>
        <v>280000</v>
      </c>
      <c r="F36" s="33">
        <v>280000</v>
      </c>
      <c r="G36" s="26">
        <v>0</v>
      </c>
      <c r="H36" s="26">
        <v>0</v>
      </c>
      <c r="I36" s="3"/>
      <c r="R36" s="12"/>
      <c r="S36" s="12"/>
      <c r="T36" s="12"/>
      <c r="U36" s="12"/>
      <c r="V36" s="12"/>
      <c r="W36" s="12"/>
    </row>
    <row r="37" spans="1:23" s="13" customFormat="1" ht="31.5">
      <c r="A37" s="62" t="str">
        <f>IF(E37='Ф1'!F39,"Данные введены верно","ВНИМАНИЕ! Проверьте правильность ввода данных!")</f>
        <v>Данные введены верно</v>
      </c>
      <c r="B37" s="2"/>
      <c r="C37" s="10" t="s">
        <v>323</v>
      </c>
      <c r="D37" s="33" t="s">
        <v>324</v>
      </c>
      <c r="E37" s="11">
        <f>E7+E8-E21</f>
        <v>6500</v>
      </c>
      <c r="F37" s="26" t="s">
        <v>274</v>
      </c>
      <c r="G37" s="26" t="s">
        <v>274</v>
      </c>
      <c r="H37" s="26" t="s">
        <v>274</v>
      </c>
      <c r="I37" s="3"/>
      <c r="R37" s="12"/>
      <c r="S37" s="12"/>
      <c r="T37" s="12"/>
      <c r="U37" s="12"/>
      <c r="V37" s="12"/>
      <c r="W37" s="12"/>
    </row>
    <row r="38" spans="2:23" s="13" customFormat="1" ht="12.75">
      <c r="B38" s="2"/>
      <c r="C38" s="10" t="s">
        <v>325</v>
      </c>
      <c r="D38" s="33"/>
      <c r="E38" s="33"/>
      <c r="F38" s="33"/>
      <c r="G38" s="11"/>
      <c r="H38" s="11"/>
      <c r="I38" s="3"/>
      <c r="R38" s="12"/>
      <c r="S38" s="12"/>
      <c r="T38" s="12"/>
      <c r="U38" s="12"/>
      <c r="V38" s="12"/>
      <c r="W38" s="12"/>
    </row>
    <row r="39" spans="2:23" s="13" customFormat="1" ht="12.75">
      <c r="B39" s="2"/>
      <c r="C39" s="10" t="s">
        <v>326</v>
      </c>
      <c r="D39" s="33" t="s">
        <v>327</v>
      </c>
      <c r="E39" s="33">
        <v>19800</v>
      </c>
      <c r="F39" s="26" t="s">
        <v>274</v>
      </c>
      <c r="G39" s="26" t="s">
        <v>274</v>
      </c>
      <c r="H39" s="26" t="s">
        <v>274</v>
      </c>
      <c r="I39" s="3"/>
      <c r="R39" s="12"/>
      <c r="S39" s="12"/>
      <c r="T39" s="12"/>
      <c r="U39" s="12"/>
      <c r="V39" s="12"/>
      <c r="W39" s="12"/>
    </row>
    <row r="40" spans="2:23" s="13" customFormat="1" ht="12.75">
      <c r="B40" s="2"/>
      <c r="C40" s="10" t="s">
        <v>328</v>
      </c>
      <c r="D40" s="33" t="s">
        <v>329</v>
      </c>
      <c r="E40" s="33">
        <v>1200</v>
      </c>
      <c r="F40" s="26" t="s">
        <v>274</v>
      </c>
      <c r="G40" s="26" t="s">
        <v>274</v>
      </c>
      <c r="H40" s="26" t="s">
        <v>274</v>
      </c>
      <c r="I40" s="3"/>
      <c r="R40" s="12"/>
      <c r="S40" s="12"/>
      <c r="T40" s="12"/>
      <c r="U40" s="12"/>
      <c r="V40" s="12"/>
      <c r="W40" s="12"/>
    </row>
    <row r="41" spans="2:11" ht="12" customHeight="1" thickBot="1">
      <c r="B41" s="4"/>
      <c r="C41" s="22"/>
      <c r="D41" s="22"/>
      <c r="E41" s="22"/>
      <c r="F41" s="22"/>
      <c r="G41" s="22"/>
      <c r="H41" s="22"/>
      <c r="I41" s="23"/>
      <c r="K41" s="13"/>
    </row>
    <row r="42" ht="12" customHeight="1">
      <c r="K42" s="13"/>
    </row>
    <row r="43" ht="12" customHeight="1">
      <c r="K43" s="13"/>
    </row>
    <row r="44" ht="12" customHeight="1">
      <c r="K44" s="13"/>
    </row>
    <row r="45" ht="12" customHeight="1">
      <c r="K45" s="13"/>
    </row>
    <row r="46" ht="12" customHeight="1">
      <c r="K46" s="13"/>
    </row>
    <row r="47" ht="12" customHeight="1">
      <c r="K47" s="13"/>
    </row>
    <row r="48" ht="12" customHeight="1">
      <c r="K48" s="13"/>
    </row>
    <row r="49" ht="12" customHeight="1">
      <c r="K49" s="13"/>
    </row>
    <row r="50" ht="12" customHeight="1">
      <c r="K50" s="13"/>
    </row>
    <row r="51" ht="12" customHeight="1">
      <c r="K51" s="13"/>
    </row>
    <row r="52" ht="12" customHeight="1">
      <c r="K52" s="13"/>
    </row>
    <row r="53" ht="12" customHeight="1">
      <c r="K53" s="13"/>
    </row>
    <row r="54" ht="12" customHeight="1">
      <c r="K54" s="13"/>
    </row>
    <row r="55" ht="12" customHeight="1">
      <c r="K55" s="13"/>
    </row>
    <row r="56" ht="12" customHeight="1">
      <c r="K56" s="13"/>
    </row>
    <row r="57" ht="12" customHeight="1">
      <c r="K57" s="13"/>
    </row>
    <row r="58" ht="12" customHeight="1">
      <c r="K58" s="13"/>
    </row>
    <row r="59" ht="12" customHeight="1">
      <c r="K59" s="13"/>
    </row>
    <row r="60" ht="12" customHeight="1">
      <c r="K60" s="13"/>
    </row>
    <row r="61" ht="12" customHeight="1">
      <c r="K61" s="13"/>
    </row>
    <row r="62" ht="12" customHeight="1">
      <c r="K62" s="13"/>
    </row>
    <row r="63" ht="12" customHeight="1">
      <c r="K63" s="13"/>
    </row>
    <row r="64" ht="12" customHeight="1">
      <c r="K64" s="13"/>
    </row>
    <row r="65" ht="12" customHeight="1">
      <c r="K65" s="13"/>
    </row>
    <row r="66" ht="12" customHeight="1">
      <c r="K66" s="13"/>
    </row>
    <row r="67" ht="12" customHeight="1">
      <c r="K67" s="13"/>
    </row>
    <row r="68" ht="12" customHeight="1">
      <c r="K68" s="13"/>
    </row>
    <row r="69" ht="12" customHeight="1">
      <c r="K69" s="13"/>
    </row>
    <row r="70" ht="12" customHeight="1">
      <c r="K70" s="13"/>
    </row>
    <row r="71" ht="12" customHeight="1">
      <c r="K71" s="13"/>
    </row>
    <row r="72" ht="12" customHeight="1">
      <c r="K72" s="13"/>
    </row>
    <row r="73" ht="12" customHeight="1">
      <c r="K73" s="13"/>
    </row>
    <row r="74" ht="12" customHeight="1">
      <c r="K74" s="13"/>
    </row>
    <row r="75" ht="12" customHeight="1">
      <c r="K75" s="13"/>
    </row>
    <row r="76" ht="12" customHeight="1">
      <c r="K76" s="13"/>
    </row>
    <row r="77" ht="12" customHeight="1">
      <c r="K77" s="13"/>
    </row>
    <row r="78" ht="12" customHeight="1">
      <c r="K78" s="13"/>
    </row>
    <row r="79" ht="12" customHeight="1">
      <c r="K79" s="13"/>
    </row>
    <row r="80" ht="12" customHeight="1">
      <c r="K80" s="13"/>
    </row>
    <row r="81" ht="12" customHeight="1">
      <c r="K81" s="13"/>
    </row>
    <row r="82" ht="12" customHeight="1">
      <c r="K82" s="13"/>
    </row>
    <row r="83" ht="12" customHeight="1">
      <c r="K83" s="13"/>
    </row>
    <row r="84" ht="12" customHeight="1">
      <c r="K84" s="13"/>
    </row>
    <row r="85" ht="12" customHeight="1">
      <c r="K85" s="13"/>
    </row>
    <row r="86" ht="12" customHeight="1">
      <c r="K86" s="13"/>
    </row>
    <row r="87" ht="12" customHeight="1">
      <c r="K87" s="13"/>
    </row>
    <row r="88" ht="12" customHeight="1">
      <c r="K88" s="13"/>
    </row>
    <row r="89" ht="12" customHeight="1">
      <c r="K89" s="13"/>
    </row>
    <row r="90" ht="12" customHeight="1">
      <c r="K90" s="13"/>
    </row>
    <row r="91" ht="12" customHeight="1">
      <c r="K91" s="13"/>
    </row>
    <row r="92" ht="12" customHeight="1">
      <c r="K92" s="13"/>
    </row>
    <row r="93" ht="12" customHeight="1">
      <c r="K93" s="13"/>
    </row>
    <row r="94" ht="12" customHeight="1">
      <c r="K94" s="13"/>
    </row>
    <row r="95" ht="12" customHeight="1">
      <c r="K95" s="13"/>
    </row>
    <row r="96" ht="12" customHeight="1">
      <c r="K96" s="13"/>
    </row>
    <row r="97" ht="12" customHeight="1">
      <c r="K97" s="13"/>
    </row>
    <row r="98" ht="12" customHeight="1">
      <c r="K98" s="13"/>
    </row>
    <row r="99" ht="12" customHeight="1">
      <c r="K99" s="13"/>
    </row>
  </sheetData>
  <sheetProtection/>
  <mergeCells count="5">
    <mergeCell ref="C3:H3"/>
    <mergeCell ref="F5:H5"/>
    <mergeCell ref="E5:E6"/>
    <mergeCell ref="D5:D6"/>
    <mergeCell ref="C5:C6"/>
  </mergeCells>
  <hyperlinks>
    <hyperlink ref="K2" location="Ф1!A1" display="Бухгалтерский баланс (Форма №1)"/>
    <hyperlink ref="K3" location="Ф2!A1" display="Отчет о прибылях и убытках (Форма №2) "/>
    <hyperlink ref="K4" location="Ф3!A1" display="Отчет об изменении капитала (Форма № 3)"/>
    <hyperlink ref="K5" location="Ф4!A1" display="Отчет о движении денежных средств (Форма № 4)"/>
    <hyperlink ref="K6" location="Т5!A1" display="Т.5 Расчет показателей платежеспособности "/>
    <hyperlink ref="K7" location="Т2!A1" display="Т.2 Анализ платежеспособности организации"/>
    <hyperlink ref="K8" location="Т3!A1" display="т.3 Расчет величины чистых активов"/>
    <hyperlink ref="K9" location="Т4!A1" display="т.4 Анализ формирования величины чистых активов организации"/>
    <hyperlink ref="K10" location="Т5!A1" display="т.5 Анализ показателей финансовой независимости по критерию собственности источников средств"/>
    <hyperlink ref="K11" location="Т6!A1" display="т.6 Анализ состава, структуры и темпов роста дебиторской задолженности"/>
    <hyperlink ref="K12" location="Т7!A1" display="т.7 Анализ состава, структуры и темпов роста кредиторской задолженности"/>
    <hyperlink ref="K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K14" location="Т9!A1" display="т.9 Анализ состояния расчетов"/>
    <hyperlink ref="K15" location="Т10!A1" display="т.10 Определение наличия собственных и заемных оборотных активов по критерию собственности источников"/>
    <hyperlink ref="K16" location="Т11!A1" display="т.11 Анализ факторов изменения наличия собственных оборотных активов"/>
    <hyperlink ref="K17" location="Т12!A1" display="т.12 Степень покрытия внеоборотных активов источниками собственных средств"/>
    <hyperlink ref="K18" location="Т13!A1" display="т.13 Анализ динамики притока и оттока денежных средств"/>
    <hyperlink ref="K19" location="Т14!A1" display="т.14 Анализ структуры притока и оттока денежных средств"/>
    <hyperlink ref="K20" location="Т15!A1" display="т.15 Анализ деловой активности организации"/>
    <hyperlink ref="K21" location="Т16!A1" display="т.16 Анализ состава и структуры  выручки (нетто) от реализации товаров, продукции, работ, услуг"/>
    <hyperlink ref="K22" location="Т17!A1" display="т.17 Анализ динамики выручки (нетто) от реализации товаров, продукции, работ, услуг  на экспорт"/>
    <hyperlink ref="K23" location="Т18!A1" display="т.18 Анализ конкурентоспособности продукции по критерию цены и прибыли"/>
    <hyperlink ref="K24" location="Т19!A1" display="т.19 ПЕРЕЧЕНЬ показателей реестра финансового состояния организации"/>
    <hyperlink ref="K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AM99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52.00390625" style="14" customWidth="1"/>
    <col min="5" max="5" width="22.875" style="15" customWidth="1"/>
    <col min="6" max="6" width="14.625" style="15" customWidth="1"/>
    <col min="7" max="7" width="3.00390625" style="1" customWidth="1"/>
    <col min="8" max="8" width="2.75390625" style="1" customWidth="1"/>
    <col min="9" max="9" width="67.125" style="1" customWidth="1"/>
    <col min="10" max="10" width="2.753906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39" ht="11.25" customHeight="1">
      <c r="B2" s="16"/>
      <c r="C2" s="17"/>
      <c r="D2" s="17"/>
      <c r="E2" s="17"/>
      <c r="F2" s="17"/>
      <c r="G2" s="18"/>
      <c r="I2" s="77" t="s">
        <v>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9"/>
      <c r="C3" s="80" t="s">
        <v>688</v>
      </c>
      <c r="D3" s="80"/>
      <c r="E3" s="80"/>
      <c r="F3" s="80"/>
      <c r="G3" s="20"/>
      <c r="I3" s="77" t="s">
        <v>117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3.5" customHeight="1">
      <c r="B4" s="19"/>
      <c r="C4" s="7"/>
      <c r="D4" s="7"/>
      <c r="E4" s="7"/>
      <c r="F4" s="7"/>
      <c r="G4" s="20"/>
      <c r="I4" s="77" t="s">
        <v>192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25.5">
      <c r="B5" s="21"/>
      <c r="C5" s="8" t="s">
        <v>0</v>
      </c>
      <c r="D5" s="93" t="s">
        <v>4</v>
      </c>
      <c r="E5" s="94"/>
      <c r="F5" s="28" t="s">
        <v>359</v>
      </c>
      <c r="G5" s="20"/>
      <c r="I5" s="77" t="s">
        <v>308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21" s="9" customFormat="1" ht="40.5" customHeight="1">
      <c r="B6" s="2"/>
      <c r="C6" s="100" t="s">
        <v>5</v>
      </c>
      <c r="D6" s="103" t="s">
        <v>681</v>
      </c>
      <c r="E6" s="104"/>
      <c r="F6" s="109">
        <f>'Ф1'!E43/('Ф1'!E79-'Ф1'!E77)</f>
        <v>1.1873730534867977</v>
      </c>
      <c r="G6" s="3"/>
      <c r="I6" s="78" t="s">
        <v>747</v>
      </c>
      <c r="P6" s="12"/>
      <c r="Q6" s="12"/>
      <c r="R6" s="12"/>
      <c r="S6" s="12"/>
      <c r="T6" s="12"/>
      <c r="U6" s="12"/>
    </row>
    <row r="7" spans="2:21" s="13" customFormat="1" ht="17.25" customHeight="1">
      <c r="B7" s="2"/>
      <c r="C7" s="101"/>
      <c r="D7" s="107" t="s">
        <v>360</v>
      </c>
      <c r="E7" s="108"/>
      <c r="F7" s="110"/>
      <c r="G7" s="3"/>
      <c r="I7" s="79" t="s">
        <v>748</v>
      </c>
      <c r="P7" s="12"/>
      <c r="Q7" s="12"/>
      <c r="R7" s="12"/>
      <c r="S7" s="12"/>
      <c r="T7" s="12"/>
      <c r="U7" s="12"/>
    </row>
    <row r="8" spans="2:21" s="13" customFormat="1" ht="17.25" customHeight="1">
      <c r="B8" s="2"/>
      <c r="C8" s="101"/>
      <c r="D8" s="107" t="s">
        <v>361</v>
      </c>
      <c r="E8" s="108"/>
      <c r="F8" s="43">
        <f>'Ф1'!F43/('Ф1'!F79-'Ф1'!F77)</f>
        <v>1.3225400344594973</v>
      </c>
      <c r="G8" s="3"/>
      <c r="I8" s="79" t="s">
        <v>746</v>
      </c>
      <c r="P8" s="12"/>
      <c r="Q8" s="12"/>
      <c r="R8" s="12"/>
      <c r="S8" s="12"/>
      <c r="T8" s="12"/>
      <c r="U8" s="12"/>
    </row>
    <row r="9" spans="2:21" s="13" customFormat="1" ht="45" customHeight="1">
      <c r="B9" s="2"/>
      <c r="C9" s="100" t="s">
        <v>2</v>
      </c>
      <c r="D9" s="103" t="s">
        <v>682</v>
      </c>
      <c r="E9" s="104"/>
      <c r="F9" s="109">
        <f>('Ф1'!E57+'Ф1'!E77-'Ф1'!E13)/'Ф1'!E43</f>
        <v>0.14868139700641483</v>
      </c>
      <c r="G9" s="3"/>
      <c r="I9" s="79" t="s">
        <v>749</v>
      </c>
      <c r="P9" s="12"/>
      <c r="Q9" s="12"/>
      <c r="R9" s="12"/>
      <c r="S9" s="12"/>
      <c r="T9" s="12"/>
      <c r="U9" s="12"/>
    </row>
    <row r="10" spans="2:21" s="13" customFormat="1" ht="17.25" customHeight="1">
      <c r="B10" s="2"/>
      <c r="C10" s="101"/>
      <c r="D10" s="107" t="s">
        <v>360</v>
      </c>
      <c r="E10" s="108"/>
      <c r="F10" s="111"/>
      <c r="G10" s="3"/>
      <c r="I10" s="79" t="s">
        <v>750</v>
      </c>
      <c r="P10" s="12"/>
      <c r="Q10" s="12"/>
      <c r="R10" s="12"/>
      <c r="S10" s="12"/>
      <c r="T10" s="12"/>
      <c r="U10" s="12"/>
    </row>
    <row r="11" spans="2:21" s="13" customFormat="1" ht="17.25" customHeight="1">
      <c r="B11" s="2"/>
      <c r="C11" s="101"/>
      <c r="D11" s="107" t="s">
        <v>362</v>
      </c>
      <c r="E11" s="108"/>
      <c r="F11" s="43">
        <f>('Ф1'!F57+'Ф1'!F77-'Ф1'!F13)/'Ф1'!F43</f>
        <v>0.23732310171407778</v>
      </c>
      <c r="G11" s="3"/>
      <c r="I11" s="79" t="s">
        <v>751</v>
      </c>
      <c r="P11" s="12"/>
      <c r="Q11" s="12"/>
      <c r="R11" s="12"/>
      <c r="S11" s="12"/>
      <c r="T11" s="12"/>
      <c r="U11" s="12"/>
    </row>
    <row r="12" spans="2:21" s="13" customFormat="1" ht="40.5" customHeight="1">
      <c r="B12" s="2"/>
      <c r="C12" s="100" t="s">
        <v>1</v>
      </c>
      <c r="D12" s="103" t="s">
        <v>683</v>
      </c>
      <c r="E12" s="104"/>
      <c r="F12" s="109">
        <f>('Ф1'!E61+'Ф1'!E79-'Ф1'!E77)/'Ф1'!E80</f>
        <v>0.4314405432740933</v>
      </c>
      <c r="G12" s="3"/>
      <c r="I12" s="79" t="s">
        <v>752</v>
      </c>
      <c r="P12" s="12"/>
      <c r="Q12" s="12"/>
      <c r="R12" s="12"/>
      <c r="S12" s="12"/>
      <c r="T12" s="12"/>
      <c r="U12" s="12"/>
    </row>
    <row r="13" spans="2:21" s="13" customFormat="1" ht="17.25" customHeight="1">
      <c r="B13" s="2"/>
      <c r="C13" s="101"/>
      <c r="D13" s="107" t="s">
        <v>360</v>
      </c>
      <c r="E13" s="108"/>
      <c r="F13" s="110"/>
      <c r="G13" s="3"/>
      <c r="I13" s="79" t="s">
        <v>753</v>
      </c>
      <c r="P13" s="12"/>
      <c r="Q13" s="12"/>
      <c r="R13" s="12"/>
      <c r="S13" s="12"/>
      <c r="T13" s="12"/>
      <c r="U13" s="12"/>
    </row>
    <row r="14" spans="2:21" s="13" customFormat="1" ht="17.25" customHeight="1">
      <c r="B14" s="2"/>
      <c r="C14" s="102"/>
      <c r="D14" s="107" t="s">
        <v>362</v>
      </c>
      <c r="E14" s="108"/>
      <c r="F14" s="44">
        <f>('Ф1'!F61+('Ф1'!F79-'Ф1'!F78))/'Ф1'!F80</f>
        <v>0.33379599479577104</v>
      </c>
      <c r="G14" s="3"/>
      <c r="I14" s="79" t="s">
        <v>754</v>
      </c>
      <c r="P14" s="12"/>
      <c r="Q14" s="12"/>
      <c r="R14" s="12"/>
      <c r="S14" s="12"/>
      <c r="T14" s="12"/>
      <c r="U14" s="12"/>
    </row>
    <row r="15" spans="2:21" s="13" customFormat="1" ht="40.5" customHeight="1">
      <c r="B15" s="2"/>
      <c r="C15" s="100" t="s">
        <v>622</v>
      </c>
      <c r="D15" s="103" t="s">
        <v>718</v>
      </c>
      <c r="E15" s="104"/>
      <c r="F15" s="105">
        <f>('Ф1'!E39+'Ф1'!E41)/('Ф1'!E79-'Ф1'!E77)</f>
        <v>0.015538253215978334</v>
      </c>
      <c r="G15" s="3"/>
      <c r="I15" s="79" t="s">
        <v>755</v>
      </c>
      <c r="P15" s="12"/>
      <c r="Q15" s="12"/>
      <c r="R15" s="12"/>
      <c r="S15" s="12"/>
      <c r="T15" s="12"/>
      <c r="U15" s="12"/>
    </row>
    <row r="16" spans="2:21" s="13" customFormat="1" ht="17.25" customHeight="1">
      <c r="B16" s="2"/>
      <c r="C16" s="101"/>
      <c r="D16" s="107" t="s">
        <v>360</v>
      </c>
      <c r="E16" s="108"/>
      <c r="F16" s="106"/>
      <c r="G16" s="3"/>
      <c r="I16" s="79" t="s">
        <v>756</v>
      </c>
      <c r="P16" s="12"/>
      <c r="Q16" s="12"/>
      <c r="R16" s="12"/>
      <c r="S16" s="12"/>
      <c r="T16" s="12"/>
      <c r="U16" s="12"/>
    </row>
    <row r="17" spans="2:21" s="13" customFormat="1" ht="17.25" customHeight="1">
      <c r="B17" s="2"/>
      <c r="C17" s="102"/>
      <c r="D17" s="107" t="s">
        <v>362</v>
      </c>
      <c r="E17" s="108"/>
      <c r="F17" s="63">
        <f>('Ф1'!F39+'Ф1'!F41)/('Ф1'!F79-'Ф1'!F77)</f>
        <v>0.02828944258970426</v>
      </c>
      <c r="G17" s="3"/>
      <c r="I17" s="79" t="s">
        <v>757</v>
      </c>
      <c r="P17" s="12"/>
      <c r="Q17" s="12"/>
      <c r="R17" s="12"/>
      <c r="S17" s="12"/>
      <c r="T17" s="12"/>
      <c r="U17" s="12"/>
    </row>
    <row r="18" spans="2:21" s="13" customFormat="1" ht="40.5" customHeight="1">
      <c r="B18" s="2"/>
      <c r="C18" s="100" t="s">
        <v>624</v>
      </c>
      <c r="D18" s="103" t="s">
        <v>719</v>
      </c>
      <c r="E18" s="104"/>
      <c r="F18" s="105">
        <f>('Т7'!E16+'Т7'!G16)/'Ф1'!E80</f>
        <v>0.0018060973847709868</v>
      </c>
      <c r="G18" s="3"/>
      <c r="I18" s="79" t="s">
        <v>758</v>
      </c>
      <c r="P18" s="12"/>
      <c r="Q18" s="12"/>
      <c r="R18" s="12"/>
      <c r="S18" s="12"/>
      <c r="T18" s="12"/>
      <c r="U18" s="12"/>
    </row>
    <row r="19" spans="2:21" s="13" customFormat="1" ht="17.25" customHeight="1">
      <c r="B19" s="2"/>
      <c r="C19" s="101"/>
      <c r="D19" s="107" t="s">
        <v>360</v>
      </c>
      <c r="E19" s="108"/>
      <c r="F19" s="106"/>
      <c r="G19" s="3"/>
      <c r="I19" s="79" t="s">
        <v>759</v>
      </c>
      <c r="P19" s="12"/>
      <c r="Q19" s="12"/>
      <c r="R19" s="12"/>
      <c r="S19" s="12"/>
      <c r="T19" s="12"/>
      <c r="U19" s="12"/>
    </row>
    <row r="20" spans="2:21" s="13" customFormat="1" ht="17.25" customHeight="1">
      <c r="B20" s="2"/>
      <c r="C20" s="102"/>
      <c r="D20" s="107" t="s">
        <v>362</v>
      </c>
      <c r="E20" s="108"/>
      <c r="F20" s="63">
        <f>('Т7'!I16+'Т7'!K16)/'Ф1'!F80</f>
        <v>0.003990098854699125</v>
      </c>
      <c r="G20" s="3"/>
      <c r="I20" s="79" t="s">
        <v>760</v>
      </c>
      <c r="P20" s="12"/>
      <c r="Q20" s="12"/>
      <c r="R20" s="12"/>
      <c r="S20" s="12"/>
      <c r="T20" s="12"/>
      <c r="U20" s="12"/>
    </row>
    <row r="21" spans="2:9" ht="12" customHeight="1" thickBot="1">
      <c r="B21" s="4"/>
      <c r="C21" s="22"/>
      <c r="D21" s="22"/>
      <c r="E21" s="22"/>
      <c r="F21" s="22"/>
      <c r="G21" s="23"/>
      <c r="I21" s="79" t="s">
        <v>761</v>
      </c>
    </row>
    <row r="22" ht="12" customHeight="1">
      <c r="I22" s="79" t="s">
        <v>762</v>
      </c>
    </row>
    <row r="23" ht="12" customHeight="1">
      <c r="I23" s="79" t="s">
        <v>763</v>
      </c>
    </row>
    <row r="24" ht="12" customHeight="1">
      <c r="I24" s="79" t="s">
        <v>764</v>
      </c>
    </row>
    <row r="25" ht="12" customHeight="1">
      <c r="I25" s="79" t="s">
        <v>765</v>
      </c>
    </row>
    <row r="26" ht="12" customHeight="1">
      <c r="I26" s="13"/>
    </row>
    <row r="27" ht="12" customHeight="1">
      <c r="I27" s="13"/>
    </row>
    <row r="28" ht="12" customHeight="1">
      <c r="I28" s="13"/>
    </row>
    <row r="29" ht="12" customHeight="1">
      <c r="I29" s="13"/>
    </row>
    <row r="30" ht="12" customHeight="1">
      <c r="I30" s="13"/>
    </row>
    <row r="31" ht="12" customHeight="1">
      <c r="I31" s="13"/>
    </row>
    <row r="32" ht="12" customHeight="1">
      <c r="I32" s="13"/>
    </row>
    <row r="33" ht="12" customHeight="1">
      <c r="I33" s="13"/>
    </row>
    <row r="34" ht="12" customHeight="1">
      <c r="I34" s="13"/>
    </row>
    <row r="35" ht="12" customHeight="1">
      <c r="I35" s="13"/>
    </row>
    <row r="36" ht="12" customHeight="1">
      <c r="I36" s="13"/>
    </row>
    <row r="37" ht="12" customHeight="1">
      <c r="I37" s="13"/>
    </row>
    <row r="38" ht="12" customHeight="1">
      <c r="I38" s="13"/>
    </row>
    <row r="39" ht="12" customHeight="1">
      <c r="I39" s="13"/>
    </row>
    <row r="40" ht="12" customHeight="1">
      <c r="I40" s="13"/>
    </row>
    <row r="41" ht="12" customHeight="1">
      <c r="I41" s="13"/>
    </row>
    <row r="42" ht="12" customHeight="1">
      <c r="I42" s="13"/>
    </row>
    <row r="43" ht="12" customHeight="1">
      <c r="I43" s="13"/>
    </row>
    <row r="44" ht="12" customHeight="1">
      <c r="I44" s="13"/>
    </row>
    <row r="45" ht="12" customHeight="1">
      <c r="I45" s="13"/>
    </row>
    <row r="46" ht="12" customHeight="1">
      <c r="I46" s="13"/>
    </row>
    <row r="47" ht="12" customHeight="1">
      <c r="I47" s="13"/>
    </row>
    <row r="48" ht="12" customHeight="1">
      <c r="I48" s="13"/>
    </row>
    <row r="49" ht="12" customHeight="1">
      <c r="I49" s="13"/>
    </row>
    <row r="50" ht="12" customHeight="1">
      <c r="I50" s="13"/>
    </row>
    <row r="51" ht="12" customHeight="1">
      <c r="I51" s="13"/>
    </row>
    <row r="52" ht="12" customHeight="1">
      <c r="I52" s="13"/>
    </row>
    <row r="53" ht="12" customHeight="1">
      <c r="I53" s="13"/>
    </row>
    <row r="54" ht="12" customHeight="1">
      <c r="I54" s="13"/>
    </row>
    <row r="55" ht="12" customHeight="1">
      <c r="I55" s="13"/>
    </row>
    <row r="56" ht="12" customHeight="1">
      <c r="I56" s="13"/>
    </row>
    <row r="57" ht="12" customHeight="1">
      <c r="I57" s="13"/>
    </row>
    <row r="58" ht="12" customHeight="1">
      <c r="I58" s="13"/>
    </row>
    <row r="59" ht="12" customHeight="1">
      <c r="I59" s="13"/>
    </row>
    <row r="60" ht="12" customHeight="1">
      <c r="I60" s="13"/>
    </row>
    <row r="61" ht="12" customHeight="1">
      <c r="I61" s="13"/>
    </row>
    <row r="62" ht="12" customHeight="1">
      <c r="I62" s="13"/>
    </row>
    <row r="63" ht="12" customHeight="1">
      <c r="I63" s="13"/>
    </row>
    <row r="64" ht="12" customHeight="1">
      <c r="I64" s="13"/>
    </row>
    <row r="65" ht="12" customHeight="1">
      <c r="I65" s="13"/>
    </row>
    <row r="66" ht="12" customHeight="1">
      <c r="I66" s="13"/>
    </row>
    <row r="67" ht="12" customHeight="1">
      <c r="I67" s="13"/>
    </row>
    <row r="68" ht="12" customHeight="1">
      <c r="I68" s="13"/>
    </row>
    <row r="69" ht="12" customHeight="1">
      <c r="I69" s="13"/>
    </row>
    <row r="70" ht="12" customHeight="1">
      <c r="I70" s="13"/>
    </row>
    <row r="71" ht="12" customHeight="1">
      <c r="I71" s="13"/>
    </row>
    <row r="72" ht="12" customHeight="1">
      <c r="I72" s="13"/>
    </row>
    <row r="73" ht="12" customHeight="1">
      <c r="I73" s="13"/>
    </row>
    <row r="74" ht="12" customHeight="1">
      <c r="I74" s="13"/>
    </row>
    <row r="75" ht="12" customHeight="1">
      <c r="I75" s="13"/>
    </row>
    <row r="76" ht="12" customHeight="1">
      <c r="I76" s="13"/>
    </row>
    <row r="77" ht="12" customHeight="1">
      <c r="I77" s="13"/>
    </row>
    <row r="78" ht="12" customHeight="1">
      <c r="I78" s="13"/>
    </row>
    <row r="79" ht="12" customHeight="1">
      <c r="I79" s="13"/>
    </row>
    <row r="80" ht="12" customHeight="1">
      <c r="I80" s="13"/>
    </row>
    <row r="81" ht="12" customHeight="1">
      <c r="I81" s="13"/>
    </row>
    <row r="82" ht="12" customHeight="1">
      <c r="I82" s="13"/>
    </row>
    <row r="83" ht="12" customHeight="1">
      <c r="I83" s="13"/>
    </row>
    <row r="84" ht="12" customHeight="1">
      <c r="I84" s="13"/>
    </row>
    <row r="85" ht="12" customHeight="1">
      <c r="I85" s="13"/>
    </row>
    <row r="86" ht="12" customHeight="1">
      <c r="I86" s="13"/>
    </row>
    <row r="87" ht="12" customHeight="1">
      <c r="I87" s="13"/>
    </row>
    <row r="88" ht="12" customHeight="1">
      <c r="I88" s="13"/>
    </row>
    <row r="89" ht="12" customHeight="1">
      <c r="I89" s="13"/>
    </row>
    <row r="90" ht="12" customHeight="1">
      <c r="I90" s="13"/>
    </row>
    <row r="91" ht="12" customHeight="1">
      <c r="I91" s="13"/>
    </row>
    <row r="92" ht="12" customHeight="1">
      <c r="I92" s="13"/>
    </row>
    <row r="93" ht="12" customHeight="1">
      <c r="I93" s="13"/>
    </row>
    <row r="94" ht="12" customHeight="1">
      <c r="I94" s="13"/>
    </row>
    <row r="95" ht="12" customHeight="1">
      <c r="I95" s="13"/>
    </row>
    <row r="96" ht="12" customHeight="1">
      <c r="I96" s="13"/>
    </row>
    <row r="97" ht="12" customHeight="1">
      <c r="I97" s="13"/>
    </row>
    <row r="98" ht="12" customHeight="1">
      <c r="I98" s="13"/>
    </row>
    <row r="99" ht="12" customHeight="1">
      <c r="I99" s="13"/>
    </row>
  </sheetData>
  <sheetProtection/>
  <mergeCells count="27">
    <mergeCell ref="C3:F3"/>
    <mergeCell ref="D5:E5"/>
    <mergeCell ref="D6:E6"/>
    <mergeCell ref="D7:E7"/>
    <mergeCell ref="F6:F7"/>
    <mergeCell ref="C6:C8"/>
    <mergeCell ref="D9:E9"/>
    <mergeCell ref="D10:E10"/>
    <mergeCell ref="D11:E11"/>
    <mergeCell ref="D8:E8"/>
    <mergeCell ref="D13:E13"/>
    <mergeCell ref="D14:E14"/>
    <mergeCell ref="C12:C14"/>
    <mergeCell ref="F12:F13"/>
    <mergeCell ref="D12:E12"/>
    <mergeCell ref="C9:C11"/>
    <mergeCell ref="F9:F10"/>
    <mergeCell ref="C15:C17"/>
    <mergeCell ref="D15:E15"/>
    <mergeCell ref="F15:F16"/>
    <mergeCell ref="D16:E16"/>
    <mergeCell ref="D17:E17"/>
    <mergeCell ref="C18:C20"/>
    <mergeCell ref="D18:E18"/>
    <mergeCell ref="F18:F19"/>
    <mergeCell ref="D19:E19"/>
    <mergeCell ref="D20:E20"/>
  </mergeCells>
  <hyperlinks>
    <hyperlink ref="I2" location="Ф1!A1" display="Бухгалтерский баланс (Форма №1)"/>
    <hyperlink ref="I3" location="Ф2!A1" display="Отчет о прибылях и убытках (Форма №2) "/>
    <hyperlink ref="I4" location="Ф3!A1" display="Отчет об изменении капитала (Форма № 3)"/>
    <hyperlink ref="I5" location="Ф4!A1" display="Отчет о движении денежных средств (Форма № 4)"/>
    <hyperlink ref="I6" location="Т5!A1" display="Т.5 Расчет показателей платежеспособности "/>
    <hyperlink ref="I7" location="Т2!A1" display="Т.2 Анализ платежеспособности организации"/>
    <hyperlink ref="I8" location="Т3!A1" display="т.3 Расчет величины чистых активов"/>
    <hyperlink ref="I9" location="Т4!A1" display="т.4 Анализ формирования величины чистых активов организации"/>
    <hyperlink ref="I10" location="Т5!A1" display="т.5 Анализ показателей финансовой независимости по критерию собственности источников средств"/>
    <hyperlink ref="I11" location="Т6!A1" display="т.6 Анализ состава, структуры и темпов роста дебиторской задолженности"/>
    <hyperlink ref="I12" location="Т7!A1" display="т.7 Анализ состава, структуры и темпов роста кредиторской задолженности"/>
    <hyperlink ref="I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I14" location="Т9!A1" display="т.9 Анализ состояния расчетов"/>
    <hyperlink ref="I15" location="Т10!A1" display="т.10 Определение наличия собственных и заемных оборотных активов по критерию собственности источников"/>
    <hyperlink ref="I16" location="Т11!A1" display="т.11 Анализ факторов изменения наличия собственных оборотных активов"/>
    <hyperlink ref="I17" location="Т12!A1" display="т.12 Степень покрытия внеоборотных активов источниками собственных средств"/>
    <hyperlink ref="I18" location="Т13!A1" display="т.13 Анализ динамики притока и оттока денежных средств"/>
    <hyperlink ref="I19" location="Т14!A1" display="т.14 Анализ структуры притока и оттока денежных средств"/>
    <hyperlink ref="I20" location="Т15!A1" display="т.15 Анализ деловой активности организации"/>
    <hyperlink ref="I21" location="Т16!A1" display="т.16 Анализ состава и структуры  выручки (нетто) от реализации товаров, продукции, работ, услуг"/>
    <hyperlink ref="I22" location="Т17!A1" display="т.17 Анализ динамики выручки (нетто) от реализации товаров, продукции, работ, услуг  на экспорт"/>
    <hyperlink ref="I23" location="Т18!A1" display="т.18 Анализ конкурентоспособности продукции по критерию цены и прибыли"/>
    <hyperlink ref="I24" location="Т19!A1" display="т.19 ПЕРЕЧЕНЬ показателей реестра финансового состояния организации"/>
    <hyperlink ref="I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Q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25390625" style="14" customWidth="1"/>
    <col min="4" max="4" width="25.00390625" style="14" customWidth="1"/>
    <col min="5" max="5" width="10.875" style="15" customWidth="1"/>
    <col min="6" max="6" width="8.875" style="15" customWidth="1"/>
    <col min="7" max="7" width="12.00390625" style="15" customWidth="1"/>
    <col min="8" max="8" width="7.875" style="15" customWidth="1"/>
    <col min="9" max="9" width="13.00390625" style="15" customWidth="1"/>
    <col min="10" max="10" width="13.125" style="15" customWidth="1"/>
    <col min="11" max="11" width="3.00390625" style="1" customWidth="1"/>
    <col min="12" max="12" width="2.75390625" style="1" customWidth="1"/>
    <col min="13" max="13" width="67.125" style="1" customWidth="1"/>
    <col min="14" max="14" width="2.75390625" style="1" customWidth="1"/>
    <col min="15" max="15" width="6.625" style="1" bestFit="1" customWidth="1"/>
    <col min="16" max="16" width="2.75390625" style="1" customWidth="1"/>
    <col min="17" max="17" width="6.625" style="1" bestFit="1" customWidth="1"/>
    <col min="18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43" ht="11.2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M2" s="77" t="s">
        <v>6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18">
      <c r="B3" s="19"/>
      <c r="C3" s="80" t="s">
        <v>374</v>
      </c>
      <c r="D3" s="80"/>
      <c r="E3" s="80"/>
      <c r="F3" s="80"/>
      <c r="G3" s="80"/>
      <c r="H3" s="80"/>
      <c r="I3" s="80"/>
      <c r="J3" s="80"/>
      <c r="K3" s="20"/>
      <c r="M3" s="77" t="s">
        <v>117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3" ht="12.75" customHeight="1">
      <c r="B4" s="19"/>
      <c r="C4" s="7"/>
      <c r="D4" s="7"/>
      <c r="E4" s="7"/>
      <c r="F4" s="7"/>
      <c r="G4" s="7"/>
      <c r="H4" s="7"/>
      <c r="I4" s="7"/>
      <c r="J4" s="7"/>
      <c r="K4" s="20"/>
      <c r="M4" s="77" t="s">
        <v>192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ht="18" customHeight="1">
      <c r="B5" s="21"/>
      <c r="C5" s="91" t="s">
        <v>363</v>
      </c>
      <c r="D5" s="91" t="s">
        <v>314</v>
      </c>
      <c r="E5" s="113" t="s">
        <v>366</v>
      </c>
      <c r="F5" s="113" t="s">
        <v>367</v>
      </c>
      <c r="G5" s="113" t="s">
        <v>368</v>
      </c>
      <c r="H5" s="115" t="s">
        <v>364</v>
      </c>
      <c r="I5" s="115"/>
      <c r="J5" s="115"/>
      <c r="K5" s="20"/>
      <c r="M5" s="77" t="s">
        <v>308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63.75" customHeight="1">
      <c r="B6" s="21"/>
      <c r="C6" s="92"/>
      <c r="D6" s="92"/>
      <c r="E6" s="114"/>
      <c r="F6" s="114"/>
      <c r="G6" s="114"/>
      <c r="H6" s="49" t="s">
        <v>365</v>
      </c>
      <c r="I6" s="49" t="s">
        <v>369</v>
      </c>
      <c r="J6" s="50" t="s">
        <v>370</v>
      </c>
      <c r="K6" s="20"/>
      <c r="M6" s="78" t="s">
        <v>747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5" s="13" customFormat="1" ht="32.25" customHeight="1">
      <c r="B7" s="2"/>
      <c r="C7" s="32">
        <v>1</v>
      </c>
      <c r="D7" s="10" t="s">
        <v>371</v>
      </c>
      <c r="E7" s="45">
        <f>'Т1'!F6</f>
        <v>1.1873730534867977</v>
      </c>
      <c r="F7" s="45">
        <f>'Т1'!F8</f>
        <v>1.3225400344594973</v>
      </c>
      <c r="G7" s="46">
        <v>1.7</v>
      </c>
      <c r="H7" s="45">
        <f>F7-E7</f>
        <v>0.13516698097269964</v>
      </c>
      <c r="I7" s="45">
        <f>G7-E7</f>
        <v>0.5126269465132023</v>
      </c>
      <c r="J7" s="45">
        <f>G7-F7</f>
        <v>0.37745996554050265</v>
      </c>
      <c r="K7" s="3"/>
      <c r="M7" s="79" t="s">
        <v>748</v>
      </c>
      <c r="T7" s="12"/>
      <c r="U7" s="12"/>
      <c r="V7" s="12"/>
      <c r="W7" s="12"/>
      <c r="X7" s="12"/>
      <c r="Y7" s="12"/>
    </row>
    <row r="8" spans="2:25" s="13" customFormat="1" ht="52.5" customHeight="1">
      <c r="B8" s="2"/>
      <c r="C8" s="32">
        <v>2</v>
      </c>
      <c r="D8" s="10" t="s">
        <v>372</v>
      </c>
      <c r="E8" s="45">
        <f>'Т1'!F9</f>
        <v>0.14868139700641483</v>
      </c>
      <c r="F8" s="45">
        <f>'Т1'!F11</f>
        <v>0.23732310171407778</v>
      </c>
      <c r="G8" s="46">
        <v>0.3</v>
      </c>
      <c r="H8" s="45">
        <f>F8-E8</f>
        <v>0.08864170470766294</v>
      </c>
      <c r="I8" s="45">
        <f>G8-E8</f>
        <v>0.15131860299358516</v>
      </c>
      <c r="J8" s="45">
        <f>G8-F8</f>
        <v>0.06267689828592221</v>
      </c>
      <c r="K8" s="3"/>
      <c r="M8" s="79" t="s">
        <v>746</v>
      </c>
      <c r="T8" s="12"/>
      <c r="U8" s="12"/>
      <c r="V8" s="12"/>
      <c r="W8" s="12"/>
      <c r="X8" s="12"/>
      <c r="Y8" s="12"/>
    </row>
    <row r="9" spans="2:25" s="13" customFormat="1" ht="56.25" customHeight="1">
      <c r="B9" s="2"/>
      <c r="C9" s="32">
        <v>3</v>
      </c>
      <c r="D9" s="10" t="s">
        <v>373</v>
      </c>
      <c r="E9" s="45">
        <f>'Т1'!F12</f>
        <v>0.4314405432740933</v>
      </c>
      <c r="F9" s="45">
        <f>'Т1'!F14</f>
        <v>0.33379599479577104</v>
      </c>
      <c r="G9" s="46">
        <v>0.85</v>
      </c>
      <c r="H9" s="45">
        <f>F9-E9</f>
        <v>-0.09764454847832227</v>
      </c>
      <c r="I9" s="45">
        <f>G9-E9</f>
        <v>0.41855945672590666</v>
      </c>
      <c r="J9" s="45">
        <f>G9-F9</f>
        <v>0.5162040052042289</v>
      </c>
      <c r="K9" s="3"/>
      <c r="M9" s="79" t="s">
        <v>749</v>
      </c>
      <c r="T9" s="12"/>
      <c r="U9" s="12"/>
      <c r="V9" s="12"/>
      <c r="W9" s="12"/>
      <c r="X9" s="12"/>
      <c r="Y9" s="12"/>
    </row>
    <row r="10" spans="2:13" ht="12" customHeight="1" thickBot="1">
      <c r="B10" s="4"/>
      <c r="C10" s="22"/>
      <c r="D10" s="22"/>
      <c r="E10" s="22"/>
      <c r="F10" s="22"/>
      <c r="G10" s="22"/>
      <c r="H10" s="22"/>
      <c r="I10" s="22"/>
      <c r="J10" s="22"/>
      <c r="K10" s="23"/>
      <c r="M10" s="79" t="s">
        <v>750</v>
      </c>
    </row>
    <row r="11" ht="12" customHeight="1">
      <c r="M11" s="79" t="s">
        <v>751</v>
      </c>
    </row>
    <row r="12" spans="2:13" ht="54.75" customHeight="1">
      <c r="B12" s="112" t="s">
        <v>684</v>
      </c>
      <c r="C12" s="112"/>
      <c r="D12" s="112"/>
      <c r="E12" s="112"/>
      <c r="F12" s="112"/>
      <c r="G12" s="112"/>
      <c r="H12" s="112"/>
      <c r="I12" s="112"/>
      <c r="J12" s="112"/>
      <c r="K12" s="112"/>
      <c r="M12" s="79" t="s">
        <v>752</v>
      </c>
    </row>
    <row r="13" spans="2:13" ht="23.25" customHeight="1">
      <c r="B13" s="112" t="s">
        <v>685</v>
      </c>
      <c r="C13" s="112"/>
      <c r="D13" s="112"/>
      <c r="E13" s="112"/>
      <c r="F13" s="112"/>
      <c r="G13" s="112"/>
      <c r="H13" s="112"/>
      <c r="I13" s="112"/>
      <c r="J13" s="112"/>
      <c r="K13" s="112"/>
      <c r="M13" s="79" t="s">
        <v>753</v>
      </c>
    </row>
    <row r="14" spans="2:13" ht="23.25" customHeight="1">
      <c r="B14" s="112" t="s">
        <v>686</v>
      </c>
      <c r="C14" s="112"/>
      <c r="D14" s="112"/>
      <c r="E14" s="112"/>
      <c r="F14" s="112"/>
      <c r="G14" s="112"/>
      <c r="H14" s="112"/>
      <c r="I14" s="112"/>
      <c r="J14" s="112"/>
      <c r="K14" s="112"/>
      <c r="M14" s="79" t="s">
        <v>754</v>
      </c>
    </row>
    <row r="15" spans="2:13" ht="23.25" customHeight="1">
      <c r="B15" s="112" t="s">
        <v>687</v>
      </c>
      <c r="C15" s="112"/>
      <c r="D15" s="112"/>
      <c r="E15" s="112"/>
      <c r="F15" s="112"/>
      <c r="G15" s="112"/>
      <c r="H15" s="112"/>
      <c r="I15" s="112"/>
      <c r="J15" s="112"/>
      <c r="K15" s="112"/>
      <c r="M15" s="79" t="s">
        <v>755</v>
      </c>
    </row>
    <row r="16" ht="12" customHeight="1">
      <c r="M16" s="79" t="s">
        <v>756</v>
      </c>
    </row>
    <row r="17" ht="12" customHeight="1">
      <c r="M17" s="79" t="s">
        <v>757</v>
      </c>
    </row>
    <row r="18" ht="12" customHeight="1">
      <c r="M18" s="79" t="s">
        <v>758</v>
      </c>
    </row>
    <row r="19" ht="12" customHeight="1">
      <c r="M19" s="79" t="s">
        <v>759</v>
      </c>
    </row>
    <row r="20" ht="12" customHeight="1">
      <c r="M20" s="79" t="s">
        <v>760</v>
      </c>
    </row>
    <row r="21" ht="12" customHeight="1">
      <c r="M21" s="79" t="s">
        <v>761</v>
      </c>
    </row>
    <row r="22" ht="12" customHeight="1">
      <c r="M22" s="79" t="s">
        <v>762</v>
      </c>
    </row>
    <row r="23" ht="12" customHeight="1">
      <c r="M23" s="79" t="s">
        <v>763</v>
      </c>
    </row>
    <row r="24" ht="12" customHeight="1">
      <c r="M24" s="79" t="s">
        <v>764</v>
      </c>
    </row>
    <row r="25" ht="12" customHeight="1">
      <c r="M25" s="79" t="s">
        <v>765</v>
      </c>
    </row>
    <row r="26" ht="12" customHeight="1">
      <c r="M26" s="13"/>
    </row>
    <row r="27" ht="12" customHeight="1">
      <c r="M27" s="13"/>
    </row>
    <row r="28" ht="12" customHeight="1">
      <c r="M28" s="13"/>
    </row>
    <row r="29" ht="12" customHeight="1">
      <c r="M29" s="13"/>
    </row>
    <row r="30" ht="12" customHeight="1">
      <c r="M30" s="13"/>
    </row>
    <row r="31" ht="12" customHeight="1">
      <c r="M31" s="13"/>
    </row>
    <row r="32" ht="12" customHeight="1">
      <c r="M32" s="13"/>
    </row>
    <row r="33" ht="12" customHeight="1">
      <c r="M33" s="13"/>
    </row>
    <row r="34" ht="12" customHeight="1">
      <c r="M34" s="13"/>
    </row>
    <row r="35" ht="12" customHeight="1">
      <c r="M35" s="13"/>
    </row>
    <row r="36" ht="12" customHeight="1">
      <c r="M36" s="13"/>
    </row>
    <row r="37" ht="12" customHeight="1">
      <c r="M37" s="13"/>
    </row>
    <row r="38" ht="12" customHeight="1">
      <c r="M38" s="13"/>
    </row>
    <row r="39" ht="12" customHeight="1">
      <c r="M39" s="13"/>
    </row>
    <row r="40" ht="12" customHeight="1">
      <c r="M40" s="13"/>
    </row>
    <row r="41" ht="12" customHeight="1">
      <c r="M41" s="13"/>
    </row>
    <row r="42" ht="12" customHeight="1">
      <c r="M42" s="13"/>
    </row>
    <row r="43" ht="12" customHeight="1">
      <c r="M43" s="13"/>
    </row>
    <row r="44" ht="12" customHeight="1">
      <c r="M44" s="13"/>
    </row>
    <row r="45" ht="12" customHeight="1">
      <c r="M45" s="13"/>
    </row>
    <row r="46" ht="12" customHeight="1">
      <c r="M46" s="13"/>
    </row>
    <row r="47" ht="12" customHeight="1">
      <c r="M47" s="13"/>
    </row>
    <row r="48" ht="12" customHeight="1">
      <c r="M48" s="13"/>
    </row>
    <row r="49" ht="12" customHeight="1">
      <c r="M49" s="13"/>
    </row>
    <row r="50" ht="12" customHeight="1">
      <c r="M50" s="13"/>
    </row>
    <row r="51" ht="12" customHeight="1">
      <c r="M51" s="13"/>
    </row>
    <row r="52" ht="12" customHeight="1">
      <c r="M52" s="13"/>
    </row>
    <row r="53" ht="12" customHeight="1">
      <c r="M53" s="13"/>
    </row>
    <row r="54" ht="12" customHeight="1">
      <c r="M54" s="13"/>
    </row>
    <row r="55" ht="12" customHeight="1">
      <c r="M55" s="13"/>
    </row>
    <row r="56" ht="12" customHeight="1">
      <c r="M56" s="13"/>
    </row>
    <row r="57" ht="12" customHeight="1">
      <c r="M57" s="13"/>
    </row>
    <row r="58" ht="12" customHeight="1">
      <c r="M58" s="13"/>
    </row>
    <row r="59" ht="12" customHeight="1">
      <c r="M59" s="13"/>
    </row>
    <row r="60" ht="12" customHeight="1">
      <c r="M60" s="13"/>
    </row>
    <row r="61" ht="12" customHeight="1">
      <c r="M61" s="13"/>
    </row>
    <row r="62" ht="12" customHeight="1">
      <c r="M62" s="13"/>
    </row>
    <row r="63" ht="12" customHeight="1">
      <c r="M63" s="13"/>
    </row>
    <row r="64" ht="12" customHeight="1">
      <c r="M64" s="13"/>
    </row>
    <row r="65" ht="12" customHeight="1">
      <c r="M65" s="13"/>
    </row>
    <row r="66" ht="12" customHeight="1">
      <c r="M66" s="13"/>
    </row>
    <row r="67" ht="12" customHeight="1">
      <c r="M67" s="13"/>
    </row>
    <row r="68" ht="12" customHeight="1">
      <c r="M68" s="13"/>
    </row>
    <row r="69" ht="12" customHeight="1">
      <c r="M69" s="13"/>
    </row>
    <row r="70" ht="12" customHeight="1">
      <c r="M70" s="13"/>
    </row>
    <row r="71" ht="12" customHeight="1">
      <c r="M71" s="13"/>
    </row>
    <row r="72" ht="12" customHeight="1">
      <c r="M72" s="13"/>
    </row>
    <row r="73" ht="12" customHeight="1">
      <c r="M73" s="13"/>
    </row>
    <row r="74" ht="12" customHeight="1">
      <c r="M74" s="13"/>
    </row>
    <row r="75" ht="12" customHeight="1">
      <c r="M75" s="13"/>
    </row>
    <row r="76" ht="12" customHeight="1">
      <c r="M76" s="13"/>
    </row>
    <row r="77" ht="12" customHeight="1">
      <c r="M77" s="13"/>
    </row>
    <row r="78" ht="12" customHeight="1">
      <c r="M78" s="13"/>
    </row>
    <row r="79" ht="12" customHeight="1">
      <c r="M79" s="13"/>
    </row>
    <row r="80" ht="12" customHeight="1">
      <c r="M80" s="13"/>
    </row>
    <row r="81" ht="12" customHeight="1">
      <c r="M81" s="13"/>
    </row>
    <row r="82" ht="12" customHeight="1">
      <c r="M82" s="13"/>
    </row>
    <row r="83" ht="12" customHeight="1">
      <c r="M83" s="13"/>
    </row>
    <row r="84" ht="12" customHeight="1">
      <c r="M84" s="13"/>
    </row>
    <row r="85" ht="12" customHeight="1">
      <c r="M85" s="13"/>
    </row>
    <row r="86" ht="12" customHeight="1">
      <c r="M86" s="13"/>
    </row>
    <row r="87" ht="12" customHeight="1">
      <c r="M87" s="13"/>
    </row>
    <row r="88" ht="12" customHeight="1">
      <c r="M88" s="13"/>
    </row>
    <row r="89" ht="12" customHeight="1">
      <c r="M89" s="13"/>
    </row>
    <row r="90" ht="12" customHeight="1">
      <c r="M90" s="13"/>
    </row>
    <row r="91" ht="12" customHeight="1">
      <c r="M91" s="13"/>
    </row>
    <row r="92" ht="12" customHeight="1">
      <c r="M92" s="13"/>
    </row>
    <row r="93" ht="12" customHeight="1">
      <c r="M93" s="13"/>
    </row>
    <row r="94" ht="12" customHeight="1">
      <c r="M94" s="13"/>
    </row>
    <row r="95" ht="12" customHeight="1">
      <c r="M95" s="13"/>
    </row>
    <row r="96" ht="12" customHeight="1">
      <c r="M96" s="13"/>
    </row>
    <row r="97" ht="12" customHeight="1">
      <c r="M97" s="13"/>
    </row>
    <row r="98" ht="12" customHeight="1">
      <c r="M98" s="13"/>
    </row>
    <row r="99" ht="12" customHeight="1">
      <c r="M99" s="13"/>
    </row>
  </sheetData>
  <sheetProtection/>
  <mergeCells count="11">
    <mergeCell ref="B12:K12"/>
    <mergeCell ref="B13:K13"/>
    <mergeCell ref="B14:K14"/>
    <mergeCell ref="B15:K15"/>
    <mergeCell ref="C3:J3"/>
    <mergeCell ref="C5:C6"/>
    <mergeCell ref="D5:D6"/>
    <mergeCell ref="E5:E6"/>
    <mergeCell ref="F5:F6"/>
    <mergeCell ref="G5:G6"/>
    <mergeCell ref="H5:J5"/>
  </mergeCells>
  <hyperlinks>
    <hyperlink ref="M2" location="Ф1!A1" display="Бухгалтерский баланс (Форма №1)"/>
    <hyperlink ref="M3" location="Ф2!A1" display="Отчет о прибылях и убытках (Форма №2) "/>
    <hyperlink ref="M4" location="Ф3!A1" display="Отчет об изменении капитала (Форма № 3)"/>
    <hyperlink ref="M5" location="Ф4!A1" display="Отчет о движении денежных средств (Форма № 4)"/>
    <hyperlink ref="M6" location="Т5!A1" display="Т.5 Расчет показателей платежеспособности "/>
    <hyperlink ref="M7" location="Т2!A1" display="Т.2 Анализ платежеспособности организации"/>
    <hyperlink ref="M8" location="Т3!A1" display="т.3 Расчет величины чистых активов"/>
    <hyperlink ref="M9" location="Т4!A1" display="т.4 Анализ формирования величины чистых активов организации"/>
    <hyperlink ref="M10" location="Т5!A1" display="т.5 Анализ показателей финансовой независимости по критерию собственности источников средств"/>
    <hyperlink ref="M11" location="Т6!A1" display="т.6 Анализ состава, структуры и темпов роста дебиторской задолженности"/>
    <hyperlink ref="M12" location="Т7!A1" display="т.7 Анализ состава, структуры и темпов роста кредиторской задолженности"/>
    <hyperlink ref="M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M14" location="Т9!A1" display="т.9 Анализ состояния расчетов"/>
    <hyperlink ref="M15" location="Т10!A1" display="т.10 Определение наличия собственных и заемных оборотных активов по критерию собственности источников"/>
    <hyperlink ref="M16" location="Т11!A1" display="т.11 Анализ факторов изменения наличия собственных оборотных активов"/>
    <hyperlink ref="M17" location="Т12!A1" display="т.12 Степень покрытия внеоборотных активов источниками собственных средств"/>
    <hyperlink ref="M18" location="Т13!A1" display="т.13 Анализ динамики притока и оттока денежных средств"/>
    <hyperlink ref="M19" location="Т14!A1" display="т.14 Анализ структуры притока и оттока денежных средств"/>
    <hyperlink ref="M20" location="Т15!A1" display="т.15 Анализ деловой активности организации"/>
    <hyperlink ref="M21" location="Т16!A1" display="т.16 Анализ состава и структуры  выручки (нетто) от реализации товаров, продукции, работ, услуг"/>
    <hyperlink ref="M22" location="Т17!A1" display="т.17 Анализ динамики выручки (нетто) от реализации товаров, продукции, работ, услуг  на экспорт"/>
    <hyperlink ref="M23" location="Т18!A1" display="т.18 Анализ конкурентоспособности продукции по критерию цены и прибыли"/>
    <hyperlink ref="M24" location="Т19!A1" display="т.19 ПЕРЕЧЕНЬ показателей реестра финансового состояния организации"/>
    <hyperlink ref="M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AR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60.00390625" style="14" customWidth="1"/>
    <col min="5" max="5" width="14.00390625" style="15" customWidth="1"/>
    <col min="6" max="6" width="11.75390625" style="15" customWidth="1"/>
    <col min="7" max="7" width="12.375" style="15" bestFit="1" customWidth="1"/>
    <col min="8" max="8" width="8.375" style="15" customWidth="1"/>
    <col min="9" max="9" width="12.375" style="15" bestFit="1" customWidth="1"/>
    <col min="10" max="10" width="11.125" style="15" customWidth="1"/>
    <col min="11" max="11" width="11.625" style="15" bestFit="1" customWidth="1"/>
    <col min="12" max="12" width="3.00390625" style="1" customWidth="1"/>
    <col min="13" max="13" width="2.75390625" style="1" customWidth="1"/>
    <col min="14" max="14" width="67.125" style="1" customWidth="1"/>
    <col min="15" max="15" width="2.75390625" style="1" customWidth="1"/>
    <col min="16" max="16" width="6.625" style="1" bestFit="1" customWidth="1"/>
    <col min="17" max="17" width="2.75390625" style="1" customWidth="1"/>
    <col min="18" max="18" width="6.625" style="1" bestFit="1" customWidth="1"/>
    <col min="19" max="20" width="2.75390625" style="1" customWidth="1"/>
    <col min="21" max="25" width="3.25390625" style="1" bestFit="1" customWidth="1"/>
    <col min="26" max="26" width="4.75390625" style="1" bestFit="1" customWidth="1"/>
    <col min="27" max="16384" width="2.75390625" style="1" customWidth="1"/>
  </cols>
  <sheetData>
    <row r="1" spans="2:19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44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  <c r="N2" s="77" t="s">
        <v>6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:44" ht="18">
      <c r="B3" s="19"/>
      <c r="C3" s="80" t="s">
        <v>439</v>
      </c>
      <c r="D3" s="80"/>
      <c r="E3" s="80"/>
      <c r="F3" s="80"/>
      <c r="G3" s="80"/>
      <c r="H3" s="80"/>
      <c r="I3" s="80"/>
      <c r="J3" s="80"/>
      <c r="K3" s="80"/>
      <c r="L3" s="20"/>
      <c r="N3" s="77" t="s">
        <v>117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4" ht="12.75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20"/>
      <c r="N4" s="77" t="s">
        <v>192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2:44" ht="18" customHeight="1">
      <c r="B5" s="21"/>
      <c r="C5" s="91" t="s">
        <v>363</v>
      </c>
      <c r="D5" s="91" t="s">
        <v>314</v>
      </c>
      <c r="E5" s="115" t="s">
        <v>376</v>
      </c>
      <c r="F5" s="115"/>
      <c r="G5" s="115" t="s">
        <v>377</v>
      </c>
      <c r="H5" s="115"/>
      <c r="I5" s="115" t="s">
        <v>440</v>
      </c>
      <c r="J5" s="115"/>
      <c r="K5" s="113" t="s">
        <v>441</v>
      </c>
      <c r="L5" s="20"/>
      <c r="N5" s="77" t="s">
        <v>308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2:44" ht="27" customHeight="1">
      <c r="B6" s="21"/>
      <c r="C6" s="92"/>
      <c r="D6" s="92"/>
      <c r="E6" s="48" t="str">
        <f>CONCATENATE("сумма ",'Т3'!F4)</f>
        <v>сумма (млн.руб)</v>
      </c>
      <c r="F6" s="48" t="s">
        <v>442</v>
      </c>
      <c r="G6" s="48" t="str">
        <f>E6</f>
        <v>сумма (млн.руб)</v>
      </c>
      <c r="H6" s="48" t="s">
        <v>442</v>
      </c>
      <c r="I6" s="48" t="str">
        <f>G6</f>
        <v>сумма (млн.руб)</v>
      </c>
      <c r="J6" s="48" t="s">
        <v>442</v>
      </c>
      <c r="K6" s="114"/>
      <c r="L6" s="20"/>
      <c r="N6" s="78" t="s">
        <v>747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2:26" s="13" customFormat="1" ht="14.25">
      <c r="B7" s="2"/>
      <c r="C7" s="32">
        <v>1</v>
      </c>
      <c r="D7" s="116" t="s">
        <v>433</v>
      </c>
      <c r="E7" s="116"/>
      <c r="F7" s="116"/>
      <c r="G7" s="116"/>
      <c r="H7" s="116"/>
      <c r="I7" s="116"/>
      <c r="J7" s="116"/>
      <c r="K7" s="116"/>
      <c r="L7" s="3"/>
      <c r="N7" s="79" t="s">
        <v>748</v>
      </c>
      <c r="U7" s="12"/>
      <c r="V7" s="12"/>
      <c r="W7" s="12"/>
      <c r="X7" s="12"/>
      <c r="Y7" s="12"/>
      <c r="Z7" s="12"/>
    </row>
    <row r="8" spans="2:26" s="13" customFormat="1" ht="12.75">
      <c r="B8" s="2"/>
      <c r="C8" s="32" t="s">
        <v>378</v>
      </c>
      <c r="D8" s="24" t="s">
        <v>434</v>
      </c>
      <c r="E8" s="45">
        <f>'Т3'!E7</f>
        <v>341350</v>
      </c>
      <c r="F8" s="52">
        <f aca="true" t="shared" si="0" ref="F8:F23">E8/$E$23</f>
        <v>0.49320907383326107</v>
      </c>
      <c r="G8" s="45">
        <f>'Т3'!F7</f>
        <v>394451</v>
      </c>
      <c r="H8" s="52">
        <f>G8/$G$23</f>
        <v>0.5616919779852048</v>
      </c>
      <c r="I8" s="45">
        <f>G8-E8</f>
        <v>53101</v>
      </c>
      <c r="J8" s="52">
        <f>H8-F8</f>
        <v>0.06848290415194369</v>
      </c>
      <c r="K8" s="52">
        <f>IF(E8=0,0,G8/E8)</f>
        <v>1.1555617401494067</v>
      </c>
      <c r="L8" s="3"/>
      <c r="N8" s="79" t="s">
        <v>746</v>
      </c>
      <c r="U8" s="12"/>
      <c r="V8" s="12"/>
      <c r="W8" s="12"/>
      <c r="X8" s="12"/>
      <c r="Y8" s="12"/>
      <c r="Z8" s="12"/>
    </row>
    <row r="9" spans="2:26" s="13" customFormat="1" ht="12.75">
      <c r="B9" s="2"/>
      <c r="C9" s="32" t="s">
        <v>379</v>
      </c>
      <c r="D9" s="25" t="s">
        <v>380</v>
      </c>
      <c r="E9" s="45">
        <f>'Т3'!E8</f>
        <v>300000</v>
      </c>
      <c r="F9" s="52">
        <f t="shared" si="0"/>
        <v>0.43346337234503685</v>
      </c>
      <c r="G9" s="45">
        <f>'Т3'!F8</f>
        <v>350000</v>
      </c>
      <c r="H9" s="52">
        <f aca="true" t="shared" si="1" ref="H9:H23">G9/$G$23</f>
        <v>0.4983944578536287</v>
      </c>
      <c r="I9" s="45">
        <f aca="true" t="shared" si="2" ref="I9:I23">G9-E9</f>
        <v>50000</v>
      </c>
      <c r="J9" s="52">
        <f aca="true" t="shared" si="3" ref="J9:J23">H9-F9</f>
        <v>0.06493108550859183</v>
      </c>
      <c r="K9" s="52">
        <f aca="true" t="shared" si="4" ref="K9:K23">IF(E9=0,0,G9/E9)</f>
        <v>1.1666666666666667</v>
      </c>
      <c r="L9" s="3"/>
      <c r="N9" s="79" t="s">
        <v>749</v>
      </c>
      <c r="U9" s="12"/>
      <c r="V9" s="12"/>
      <c r="W9" s="12"/>
      <c r="X9" s="12"/>
      <c r="Y9" s="12"/>
      <c r="Z9" s="12"/>
    </row>
    <row r="10" spans="2:26" s="13" customFormat="1" ht="12.75">
      <c r="B10" s="2"/>
      <c r="C10" s="32" t="s">
        <v>381</v>
      </c>
      <c r="D10" s="25" t="s">
        <v>382</v>
      </c>
      <c r="E10" s="45">
        <f>'Т3'!E9</f>
        <v>3100</v>
      </c>
      <c r="F10" s="52">
        <f t="shared" si="0"/>
        <v>0.0044791215142320475</v>
      </c>
      <c r="G10" s="45">
        <f>'Т3'!F9</f>
        <v>4200</v>
      </c>
      <c r="H10" s="52">
        <f t="shared" si="1"/>
        <v>0.005980733494243544</v>
      </c>
      <c r="I10" s="45">
        <f t="shared" si="2"/>
        <v>1100</v>
      </c>
      <c r="J10" s="52">
        <f t="shared" si="3"/>
        <v>0.0015016119800114964</v>
      </c>
      <c r="K10" s="52">
        <f t="shared" si="4"/>
        <v>1.3548387096774193</v>
      </c>
      <c r="L10" s="3"/>
      <c r="N10" s="79" t="s">
        <v>750</v>
      </c>
      <c r="U10" s="12"/>
      <c r="V10" s="12"/>
      <c r="W10" s="12"/>
      <c r="X10" s="12"/>
      <c r="Y10" s="12"/>
      <c r="Z10" s="12"/>
    </row>
    <row r="11" spans="2:26" s="13" customFormat="1" ht="12.75">
      <c r="B11" s="2"/>
      <c r="C11" s="32" t="s">
        <v>383</v>
      </c>
      <c r="D11" s="25" t="s">
        <v>384</v>
      </c>
      <c r="E11" s="45">
        <f>'Т3'!E10</f>
        <v>250</v>
      </c>
      <c r="F11" s="52">
        <f t="shared" si="0"/>
        <v>0.00036121947695419735</v>
      </c>
      <c r="G11" s="45">
        <f>'Т3'!F10</f>
        <v>251</v>
      </c>
      <c r="H11" s="52">
        <f t="shared" si="1"/>
        <v>0.00035742002548931655</v>
      </c>
      <c r="I11" s="45">
        <f t="shared" si="2"/>
        <v>1</v>
      </c>
      <c r="J11" s="52">
        <f t="shared" si="3"/>
        <v>-3.7994514648808015E-06</v>
      </c>
      <c r="K11" s="52">
        <f t="shared" si="4"/>
        <v>1.004</v>
      </c>
      <c r="L11" s="3"/>
      <c r="N11" s="79" t="s">
        <v>751</v>
      </c>
      <c r="U11" s="12"/>
      <c r="V11" s="12"/>
      <c r="W11" s="12"/>
      <c r="X11" s="12"/>
      <c r="Y11" s="12"/>
      <c r="Z11" s="12"/>
    </row>
    <row r="12" spans="2:26" s="13" customFormat="1" ht="12.75">
      <c r="B12" s="2"/>
      <c r="C12" s="32" t="s">
        <v>385</v>
      </c>
      <c r="D12" s="25" t="s">
        <v>386</v>
      </c>
      <c r="E12" s="45">
        <f>'Т3'!E11</f>
        <v>38000</v>
      </c>
      <c r="F12" s="52">
        <f t="shared" si="0"/>
        <v>0.054905360497038</v>
      </c>
      <c r="G12" s="45">
        <f>'Т3'!F11</f>
        <v>40000</v>
      </c>
      <c r="H12" s="52">
        <f t="shared" si="1"/>
        <v>0.056959366611843275</v>
      </c>
      <c r="I12" s="45">
        <f t="shared" si="2"/>
        <v>2000</v>
      </c>
      <c r="J12" s="52">
        <f t="shared" si="3"/>
        <v>0.0020540061148052735</v>
      </c>
      <c r="K12" s="52">
        <f t="shared" si="4"/>
        <v>1.0526315789473684</v>
      </c>
      <c r="L12" s="3"/>
      <c r="N12" s="79" t="s">
        <v>752</v>
      </c>
      <c r="U12" s="12"/>
      <c r="V12" s="12"/>
      <c r="W12" s="12"/>
      <c r="X12" s="12"/>
      <c r="Y12" s="12"/>
      <c r="Z12" s="12"/>
    </row>
    <row r="13" spans="2:26" s="13" customFormat="1" ht="12.75">
      <c r="B13" s="2"/>
      <c r="C13" s="32" t="s">
        <v>387</v>
      </c>
      <c r="D13" s="25" t="s">
        <v>388</v>
      </c>
      <c r="E13" s="45">
        <f>'Т3'!E12</f>
        <v>0</v>
      </c>
      <c r="F13" s="52">
        <f t="shared" si="0"/>
        <v>0</v>
      </c>
      <c r="G13" s="45">
        <f>'Т3'!F12</f>
        <v>0</v>
      </c>
      <c r="H13" s="52">
        <f t="shared" si="1"/>
        <v>0</v>
      </c>
      <c r="I13" s="45">
        <f t="shared" si="2"/>
        <v>0</v>
      </c>
      <c r="J13" s="52">
        <f t="shared" si="3"/>
        <v>0</v>
      </c>
      <c r="K13" s="52">
        <f t="shared" si="4"/>
        <v>0</v>
      </c>
      <c r="L13" s="3"/>
      <c r="N13" s="79" t="s">
        <v>753</v>
      </c>
      <c r="U13" s="12"/>
      <c r="V13" s="12"/>
      <c r="W13" s="12"/>
      <c r="X13" s="12"/>
      <c r="Y13" s="12"/>
      <c r="Z13" s="12"/>
    </row>
    <row r="14" spans="2:26" s="13" customFormat="1" ht="12.75">
      <c r="B14" s="2"/>
      <c r="C14" s="32" t="s">
        <v>389</v>
      </c>
      <c r="D14" s="24" t="s">
        <v>435</v>
      </c>
      <c r="E14" s="45">
        <f>'Т3'!E13</f>
        <v>350750</v>
      </c>
      <c r="F14" s="52">
        <f t="shared" si="0"/>
        <v>0.5067909261667389</v>
      </c>
      <c r="G14" s="45">
        <f>'Т3'!F13</f>
        <v>307804</v>
      </c>
      <c r="H14" s="52">
        <f t="shared" si="1"/>
        <v>0.4383080220147952</v>
      </c>
      <c r="I14" s="45">
        <f t="shared" si="2"/>
        <v>-42946</v>
      </c>
      <c r="J14" s="52">
        <f t="shared" si="3"/>
        <v>-0.06848290415194375</v>
      </c>
      <c r="K14" s="52">
        <f t="shared" si="4"/>
        <v>0.8775595153243051</v>
      </c>
      <c r="L14" s="3"/>
      <c r="N14" s="79" t="s">
        <v>754</v>
      </c>
      <c r="U14" s="12"/>
      <c r="V14" s="12"/>
      <c r="W14" s="12"/>
      <c r="X14" s="12"/>
      <c r="Y14" s="12"/>
      <c r="Z14" s="12"/>
    </row>
    <row r="15" spans="2:26" s="13" customFormat="1" ht="12.75">
      <c r="B15" s="2"/>
      <c r="C15" s="32" t="s">
        <v>390</v>
      </c>
      <c r="D15" s="25" t="s">
        <v>391</v>
      </c>
      <c r="E15" s="45">
        <f>'Т3'!E14</f>
        <v>167520</v>
      </c>
      <c r="F15" s="52">
        <f t="shared" si="0"/>
        <v>0.24204594711746857</v>
      </c>
      <c r="G15" s="45">
        <f>'Т3'!F14</f>
        <v>186420</v>
      </c>
      <c r="H15" s="52">
        <f t="shared" si="1"/>
        <v>0.26545912809449557</v>
      </c>
      <c r="I15" s="45">
        <f t="shared" si="2"/>
        <v>18900</v>
      </c>
      <c r="J15" s="52">
        <f t="shared" si="3"/>
        <v>0.023413180977026993</v>
      </c>
      <c r="K15" s="52">
        <f t="shared" si="4"/>
        <v>1.1128223495702005</v>
      </c>
      <c r="L15" s="3"/>
      <c r="N15" s="79" t="s">
        <v>755</v>
      </c>
      <c r="U15" s="12"/>
      <c r="V15" s="12"/>
      <c r="W15" s="12"/>
      <c r="X15" s="12"/>
      <c r="Y15" s="12"/>
      <c r="Z15" s="12"/>
    </row>
    <row r="16" spans="2:26" s="13" customFormat="1" ht="12.75">
      <c r="B16" s="2"/>
      <c r="C16" s="32" t="s">
        <v>392</v>
      </c>
      <c r="D16" s="25" t="s">
        <v>393</v>
      </c>
      <c r="E16" s="45">
        <f>'Т3'!E15</f>
        <v>15000</v>
      </c>
      <c r="F16" s="52">
        <f t="shared" si="0"/>
        <v>0.021673168617251843</v>
      </c>
      <c r="G16" s="45">
        <f>'Т3'!F15</f>
        <v>18000</v>
      </c>
      <c r="H16" s="52">
        <f t="shared" si="1"/>
        <v>0.025631714975329473</v>
      </c>
      <c r="I16" s="45">
        <f t="shared" si="2"/>
        <v>3000</v>
      </c>
      <c r="J16" s="52">
        <f t="shared" si="3"/>
        <v>0.00395854635807763</v>
      </c>
      <c r="K16" s="52">
        <f t="shared" si="4"/>
        <v>1.2</v>
      </c>
      <c r="L16" s="3"/>
      <c r="N16" s="79" t="s">
        <v>756</v>
      </c>
      <c r="U16" s="12"/>
      <c r="V16" s="12"/>
      <c r="W16" s="12"/>
      <c r="X16" s="12"/>
      <c r="Y16" s="12"/>
      <c r="Z16" s="12"/>
    </row>
    <row r="17" spans="2:26" s="13" customFormat="1" ht="12.75">
      <c r="B17" s="2"/>
      <c r="C17" s="32" t="s">
        <v>394</v>
      </c>
      <c r="D17" s="25" t="s">
        <v>395</v>
      </c>
      <c r="E17" s="45">
        <f>'Т3'!E16</f>
        <v>163640</v>
      </c>
      <c r="F17" s="52">
        <f t="shared" si="0"/>
        <v>0.23643982083513942</v>
      </c>
      <c r="G17" s="45">
        <f>'Т3'!F16</f>
        <v>96800</v>
      </c>
      <c r="H17" s="52">
        <f t="shared" si="1"/>
        <v>0.13784166720066074</v>
      </c>
      <c r="I17" s="45">
        <f t="shared" si="2"/>
        <v>-66840</v>
      </c>
      <c r="J17" s="52">
        <f t="shared" si="3"/>
        <v>-0.09859815363447869</v>
      </c>
      <c r="K17" s="52">
        <f t="shared" si="4"/>
        <v>0.5915424101686629</v>
      </c>
      <c r="L17" s="3"/>
      <c r="N17" s="79" t="s">
        <v>757</v>
      </c>
      <c r="U17" s="12"/>
      <c r="V17" s="12"/>
      <c r="W17" s="12"/>
      <c r="X17" s="12"/>
      <c r="Y17" s="12"/>
      <c r="Z17" s="12"/>
    </row>
    <row r="18" spans="2:26" s="13" customFormat="1" ht="12.75">
      <c r="B18" s="2"/>
      <c r="C18" s="32" t="s">
        <v>396</v>
      </c>
      <c r="D18" s="25" t="s">
        <v>397</v>
      </c>
      <c r="E18" s="45">
        <f>'Т3'!E17</f>
        <v>0</v>
      </c>
      <c r="F18" s="52">
        <f t="shared" si="0"/>
        <v>0</v>
      </c>
      <c r="G18" s="45">
        <f>'Т3'!F17</f>
        <v>0</v>
      </c>
      <c r="H18" s="52">
        <f t="shared" si="1"/>
        <v>0</v>
      </c>
      <c r="I18" s="45">
        <f t="shared" si="2"/>
        <v>0</v>
      </c>
      <c r="J18" s="52">
        <f t="shared" si="3"/>
        <v>0</v>
      </c>
      <c r="K18" s="52">
        <f t="shared" si="4"/>
        <v>0</v>
      </c>
      <c r="L18" s="3"/>
      <c r="N18" s="79" t="s">
        <v>758</v>
      </c>
      <c r="U18" s="12"/>
      <c r="V18" s="12"/>
      <c r="W18" s="12"/>
      <c r="X18" s="12"/>
      <c r="Y18" s="12"/>
      <c r="Z18" s="12"/>
    </row>
    <row r="19" spans="2:26" s="13" customFormat="1" ht="25.5">
      <c r="B19" s="2"/>
      <c r="C19" s="32" t="s">
        <v>398</v>
      </c>
      <c r="D19" s="41" t="s">
        <v>399</v>
      </c>
      <c r="E19" s="45">
        <f>'Т3'!E18</f>
        <v>0</v>
      </c>
      <c r="F19" s="52">
        <f t="shared" si="0"/>
        <v>0</v>
      </c>
      <c r="G19" s="45">
        <f>'Т3'!F18</f>
        <v>0</v>
      </c>
      <c r="H19" s="52">
        <f t="shared" si="1"/>
        <v>0</v>
      </c>
      <c r="I19" s="45">
        <f t="shared" si="2"/>
        <v>0</v>
      </c>
      <c r="J19" s="52">
        <f t="shared" si="3"/>
        <v>0</v>
      </c>
      <c r="K19" s="52">
        <f t="shared" si="4"/>
        <v>0</v>
      </c>
      <c r="L19" s="3"/>
      <c r="N19" s="79" t="s">
        <v>759</v>
      </c>
      <c r="U19" s="12"/>
      <c r="V19" s="12"/>
      <c r="W19" s="12"/>
      <c r="X19" s="12"/>
      <c r="Y19" s="12"/>
      <c r="Z19" s="12"/>
    </row>
    <row r="20" spans="2:26" s="13" customFormat="1" ht="12.75">
      <c r="B20" s="2"/>
      <c r="C20" s="32" t="s">
        <v>400</v>
      </c>
      <c r="D20" s="25" t="s">
        <v>401</v>
      </c>
      <c r="E20" s="45">
        <f>'Т3'!E19</f>
        <v>4500</v>
      </c>
      <c r="F20" s="52">
        <f t="shared" si="0"/>
        <v>0.006501950585175552</v>
      </c>
      <c r="G20" s="45">
        <f>'Т3'!F19</f>
        <v>6500</v>
      </c>
      <c r="H20" s="52">
        <f t="shared" si="1"/>
        <v>0.009255897074424532</v>
      </c>
      <c r="I20" s="45">
        <f t="shared" si="2"/>
        <v>2000</v>
      </c>
      <c r="J20" s="52">
        <f t="shared" si="3"/>
        <v>0.002753946489248979</v>
      </c>
      <c r="K20" s="52">
        <f t="shared" si="4"/>
        <v>1.4444444444444444</v>
      </c>
      <c r="L20" s="3"/>
      <c r="N20" s="79" t="s">
        <v>760</v>
      </c>
      <c r="U20" s="12"/>
      <c r="V20" s="12"/>
      <c r="W20" s="12"/>
      <c r="X20" s="12"/>
      <c r="Y20" s="12"/>
      <c r="Z20" s="12"/>
    </row>
    <row r="21" spans="2:26" s="13" customFormat="1" ht="12.75">
      <c r="B21" s="2"/>
      <c r="C21" s="32" t="s">
        <v>402</v>
      </c>
      <c r="D21" s="25" t="s">
        <v>403</v>
      </c>
      <c r="E21" s="45">
        <f>'Т3'!E20</f>
        <v>90</v>
      </c>
      <c r="F21" s="52">
        <f t="shared" si="0"/>
        <v>0.00013003901170351105</v>
      </c>
      <c r="G21" s="45">
        <f>'Т3'!F20</f>
        <v>84</v>
      </c>
      <c r="H21" s="52">
        <f t="shared" si="1"/>
        <v>0.00011961466988487088</v>
      </c>
      <c r="I21" s="45">
        <f t="shared" si="2"/>
        <v>-6</v>
      </c>
      <c r="J21" s="52">
        <f t="shared" si="3"/>
        <v>-1.0424341818640172E-05</v>
      </c>
      <c r="K21" s="52">
        <f t="shared" si="4"/>
        <v>0.9333333333333333</v>
      </c>
      <c r="L21" s="3"/>
      <c r="N21" s="79" t="s">
        <v>761</v>
      </c>
      <c r="U21" s="12"/>
      <c r="V21" s="12"/>
      <c r="W21" s="12"/>
      <c r="X21" s="12"/>
      <c r="Y21" s="12"/>
      <c r="Z21" s="12"/>
    </row>
    <row r="22" spans="2:26" s="13" customFormat="1" ht="12.75">
      <c r="B22" s="2"/>
      <c r="C22" s="32" t="s">
        <v>404</v>
      </c>
      <c r="D22" s="25" t="s">
        <v>405</v>
      </c>
      <c r="E22" s="45">
        <f>'Т3'!E21</f>
        <v>0</v>
      </c>
      <c r="F22" s="52">
        <f t="shared" si="0"/>
        <v>0</v>
      </c>
      <c r="G22" s="45">
        <f>'Т3'!F21</f>
        <v>0</v>
      </c>
      <c r="H22" s="52">
        <f t="shared" si="1"/>
        <v>0</v>
      </c>
      <c r="I22" s="45">
        <f t="shared" si="2"/>
        <v>0</v>
      </c>
      <c r="J22" s="52">
        <f t="shared" si="3"/>
        <v>0</v>
      </c>
      <c r="K22" s="52">
        <f t="shared" si="4"/>
        <v>0</v>
      </c>
      <c r="L22" s="3"/>
      <c r="N22" s="79" t="s">
        <v>762</v>
      </c>
      <c r="U22" s="12"/>
      <c r="V22" s="12"/>
      <c r="W22" s="12"/>
      <c r="X22" s="12"/>
      <c r="Y22" s="12"/>
      <c r="Z22" s="12"/>
    </row>
    <row r="23" spans="2:26" s="13" customFormat="1" ht="12.75">
      <c r="B23" s="2"/>
      <c r="C23" s="32" t="s">
        <v>406</v>
      </c>
      <c r="D23" s="10" t="s">
        <v>437</v>
      </c>
      <c r="E23" s="45">
        <f>'Т3'!E22</f>
        <v>692100</v>
      </c>
      <c r="F23" s="52">
        <f t="shared" si="0"/>
        <v>1</v>
      </c>
      <c r="G23" s="45">
        <f>'Т3'!F22</f>
        <v>702255</v>
      </c>
      <c r="H23" s="52">
        <f t="shared" si="1"/>
        <v>1</v>
      </c>
      <c r="I23" s="45">
        <f t="shared" si="2"/>
        <v>10155</v>
      </c>
      <c r="J23" s="52">
        <f t="shared" si="3"/>
        <v>0</v>
      </c>
      <c r="K23" s="52">
        <f t="shared" si="4"/>
        <v>1.0146727351538796</v>
      </c>
      <c r="L23" s="3"/>
      <c r="N23" s="79" t="s">
        <v>763</v>
      </c>
      <c r="U23" s="12"/>
      <c r="V23" s="12"/>
      <c r="W23" s="12"/>
      <c r="X23" s="12"/>
      <c r="Y23" s="12"/>
      <c r="Z23" s="12"/>
    </row>
    <row r="24" spans="2:26" s="13" customFormat="1" ht="14.25">
      <c r="B24" s="2"/>
      <c r="C24" s="32" t="s">
        <v>407</v>
      </c>
      <c r="D24" s="116" t="s">
        <v>436</v>
      </c>
      <c r="E24" s="116"/>
      <c r="F24" s="116"/>
      <c r="G24" s="116"/>
      <c r="H24" s="116"/>
      <c r="I24" s="116"/>
      <c r="J24" s="116"/>
      <c r="K24" s="116"/>
      <c r="L24" s="3"/>
      <c r="N24" s="79" t="s">
        <v>764</v>
      </c>
      <c r="U24" s="12"/>
      <c r="V24" s="12"/>
      <c r="W24" s="12"/>
      <c r="X24" s="12"/>
      <c r="Y24" s="12"/>
      <c r="Z24" s="12"/>
    </row>
    <row r="25" spans="2:26" s="13" customFormat="1" ht="12.75">
      <c r="B25" s="2"/>
      <c r="C25" s="32" t="s">
        <v>408</v>
      </c>
      <c r="D25" s="24" t="s">
        <v>262</v>
      </c>
      <c r="E25" s="45">
        <f>'Т3'!E24</f>
        <v>0</v>
      </c>
      <c r="F25" s="52">
        <f aca="true" t="shared" si="5" ref="F25:F38">E25/$E$23</f>
        <v>0</v>
      </c>
      <c r="G25" s="45">
        <f>'Т3'!F24</f>
        <v>0</v>
      </c>
      <c r="H25" s="52">
        <f aca="true" t="shared" si="6" ref="H25:H38">G25/$G$23</f>
        <v>0</v>
      </c>
      <c r="I25" s="45">
        <f aca="true" t="shared" si="7" ref="I25:I38">G25-E25</f>
        <v>0</v>
      </c>
      <c r="J25" s="52">
        <f aca="true" t="shared" si="8" ref="J25:J38">H25-F25</f>
        <v>0</v>
      </c>
      <c r="K25" s="52">
        <f aca="true" t="shared" si="9" ref="K25:K38">IF(E25=0,0,G25/E25)</f>
        <v>0</v>
      </c>
      <c r="L25" s="3"/>
      <c r="N25" s="79" t="s">
        <v>765</v>
      </c>
      <c r="U25" s="12"/>
      <c r="V25" s="12"/>
      <c r="W25" s="12"/>
      <c r="X25" s="12"/>
      <c r="Y25" s="12"/>
      <c r="Z25" s="12"/>
    </row>
    <row r="26" spans="2:26" s="13" customFormat="1" ht="12.75">
      <c r="B26" s="2"/>
      <c r="C26" s="32" t="s">
        <v>409</v>
      </c>
      <c r="D26" s="24" t="s">
        <v>410</v>
      </c>
      <c r="E26" s="45">
        <f>'Т3'!E25</f>
        <v>0</v>
      </c>
      <c r="F26" s="52">
        <f t="shared" si="5"/>
        <v>0</v>
      </c>
      <c r="G26" s="45">
        <f>'Т3'!F25</f>
        <v>0</v>
      </c>
      <c r="H26" s="52">
        <f t="shared" si="6"/>
        <v>0</v>
      </c>
      <c r="I26" s="45">
        <f t="shared" si="7"/>
        <v>0</v>
      </c>
      <c r="J26" s="52">
        <f t="shared" si="8"/>
        <v>0</v>
      </c>
      <c r="K26" s="52">
        <f t="shared" si="9"/>
        <v>0</v>
      </c>
      <c r="L26" s="3"/>
      <c r="U26" s="12"/>
      <c r="V26" s="12"/>
      <c r="W26" s="12"/>
      <c r="X26" s="12"/>
      <c r="Y26" s="12"/>
      <c r="Z26" s="12"/>
    </row>
    <row r="27" spans="2:26" s="13" customFormat="1" ht="12.75">
      <c r="B27" s="2"/>
      <c r="C27" s="32" t="s">
        <v>411</v>
      </c>
      <c r="D27" s="24" t="s">
        <v>412</v>
      </c>
      <c r="E27" s="45">
        <f>'Т3'!E26</f>
        <v>3200</v>
      </c>
      <c r="F27" s="52">
        <f t="shared" si="5"/>
        <v>0.004623609305013726</v>
      </c>
      <c r="G27" s="45">
        <f>'Т3'!F26</f>
        <v>1500</v>
      </c>
      <c r="H27" s="52">
        <f t="shared" si="6"/>
        <v>0.002135976247944123</v>
      </c>
      <c r="I27" s="45">
        <f t="shared" si="7"/>
        <v>-1700</v>
      </c>
      <c r="J27" s="52">
        <f t="shared" si="8"/>
        <v>-0.002487633057069603</v>
      </c>
      <c r="K27" s="52">
        <f t="shared" si="9"/>
        <v>0.46875</v>
      </c>
      <c r="L27" s="3"/>
      <c r="U27" s="12"/>
      <c r="V27" s="12"/>
      <c r="W27" s="12"/>
      <c r="X27" s="12"/>
      <c r="Y27" s="12"/>
      <c r="Z27" s="12"/>
    </row>
    <row r="28" spans="2:26" s="13" customFormat="1" ht="12.75">
      <c r="B28" s="2"/>
      <c r="C28" s="32" t="s">
        <v>413</v>
      </c>
      <c r="D28" s="24" t="s">
        <v>414</v>
      </c>
      <c r="E28" s="45">
        <f>'Т3'!E27</f>
        <v>0</v>
      </c>
      <c r="F28" s="52">
        <f t="shared" si="5"/>
        <v>0</v>
      </c>
      <c r="G28" s="45">
        <f>'Т3'!F27</f>
        <v>0</v>
      </c>
      <c r="H28" s="52">
        <f t="shared" si="6"/>
        <v>0</v>
      </c>
      <c r="I28" s="45">
        <f t="shared" si="7"/>
        <v>0</v>
      </c>
      <c r="J28" s="52">
        <f t="shared" si="8"/>
        <v>0</v>
      </c>
      <c r="K28" s="52">
        <f t="shared" si="9"/>
        <v>0</v>
      </c>
      <c r="L28" s="3"/>
      <c r="U28" s="12"/>
      <c r="V28" s="12"/>
      <c r="W28" s="12"/>
      <c r="X28" s="12"/>
      <c r="Y28" s="12"/>
      <c r="Z28" s="12"/>
    </row>
    <row r="29" spans="2:26" s="13" customFormat="1" ht="12.75">
      <c r="B29" s="2"/>
      <c r="C29" s="32" t="s">
        <v>415</v>
      </c>
      <c r="D29" s="24" t="s">
        <v>416</v>
      </c>
      <c r="E29" s="45">
        <f>'Т3'!E28</f>
        <v>24000</v>
      </c>
      <c r="F29" s="52">
        <f t="shared" si="5"/>
        <v>0.034677069787602946</v>
      </c>
      <c r="G29" s="45">
        <f>'Т3'!F28</f>
        <v>12000</v>
      </c>
      <c r="H29" s="52">
        <f t="shared" si="6"/>
        <v>0.017087809983552985</v>
      </c>
      <c r="I29" s="45">
        <f t="shared" si="7"/>
        <v>-12000</v>
      </c>
      <c r="J29" s="52">
        <f t="shared" si="8"/>
        <v>-0.01758925980404996</v>
      </c>
      <c r="K29" s="52">
        <f t="shared" si="9"/>
        <v>0.5</v>
      </c>
      <c r="L29" s="3"/>
      <c r="U29" s="12"/>
      <c r="V29" s="12"/>
      <c r="W29" s="12"/>
      <c r="X29" s="12"/>
      <c r="Y29" s="12"/>
      <c r="Z29" s="12"/>
    </row>
    <row r="30" spans="2:26" s="13" customFormat="1" ht="12.75">
      <c r="B30" s="2"/>
      <c r="C30" s="32" t="s">
        <v>417</v>
      </c>
      <c r="D30" s="24" t="s">
        <v>418</v>
      </c>
      <c r="E30" s="45">
        <f>'Т3'!E29</f>
        <v>271400</v>
      </c>
      <c r="F30" s="52">
        <f t="shared" si="5"/>
        <v>0.39213986418147667</v>
      </c>
      <c r="G30" s="45">
        <f>'Т3'!F29</f>
        <v>220737</v>
      </c>
      <c r="H30" s="52">
        <f t="shared" si="6"/>
        <v>0.31432599269496125</v>
      </c>
      <c r="I30" s="45">
        <f t="shared" si="7"/>
        <v>-50663</v>
      </c>
      <c r="J30" s="52">
        <f t="shared" si="8"/>
        <v>-0.07781387148651542</v>
      </c>
      <c r="K30" s="52">
        <f t="shared" si="9"/>
        <v>0.8133271923360353</v>
      </c>
      <c r="L30" s="3"/>
      <c r="U30" s="12"/>
      <c r="V30" s="12"/>
      <c r="W30" s="12"/>
      <c r="X30" s="12"/>
      <c r="Y30" s="12"/>
      <c r="Z30" s="12"/>
    </row>
    <row r="31" spans="2:26" s="13" customFormat="1" ht="12.75">
      <c r="B31" s="2"/>
      <c r="C31" s="32" t="s">
        <v>419</v>
      </c>
      <c r="D31" s="24" t="s">
        <v>420</v>
      </c>
      <c r="E31" s="45">
        <f>'Т3'!E30</f>
        <v>0</v>
      </c>
      <c r="F31" s="52">
        <f t="shared" si="5"/>
        <v>0</v>
      </c>
      <c r="G31" s="45">
        <f>'Т3'!F30</f>
        <v>0</v>
      </c>
      <c r="H31" s="52">
        <f t="shared" si="6"/>
        <v>0</v>
      </c>
      <c r="I31" s="45">
        <f t="shared" si="7"/>
        <v>0</v>
      </c>
      <c r="J31" s="52">
        <f t="shared" si="8"/>
        <v>0</v>
      </c>
      <c r="K31" s="52">
        <f t="shared" si="9"/>
        <v>0</v>
      </c>
      <c r="L31" s="3"/>
      <c r="U31" s="12"/>
      <c r="V31" s="12"/>
      <c r="W31" s="12"/>
      <c r="X31" s="12"/>
      <c r="Y31" s="12"/>
      <c r="Z31" s="12"/>
    </row>
    <row r="32" spans="2:26" s="13" customFormat="1" ht="25.5">
      <c r="B32" s="2"/>
      <c r="C32" s="32" t="s">
        <v>421</v>
      </c>
      <c r="D32" s="25" t="s">
        <v>422</v>
      </c>
      <c r="E32" s="45">
        <f>'Т3'!E31</f>
        <v>0</v>
      </c>
      <c r="F32" s="52">
        <f t="shared" si="5"/>
        <v>0</v>
      </c>
      <c r="G32" s="45">
        <f>'Т3'!F31</f>
        <v>0</v>
      </c>
      <c r="H32" s="52">
        <f t="shared" si="6"/>
        <v>0</v>
      </c>
      <c r="I32" s="45">
        <f t="shared" si="7"/>
        <v>0</v>
      </c>
      <c r="J32" s="52">
        <f t="shared" si="8"/>
        <v>0</v>
      </c>
      <c r="K32" s="52">
        <f t="shared" si="9"/>
        <v>0</v>
      </c>
      <c r="L32" s="3"/>
      <c r="U32" s="12"/>
      <c r="V32" s="12"/>
      <c r="W32" s="12"/>
      <c r="X32" s="12"/>
      <c r="Y32" s="12"/>
      <c r="Z32" s="12"/>
    </row>
    <row r="33" spans="2:26" s="13" customFormat="1" ht="12.75">
      <c r="B33" s="2"/>
      <c r="C33" s="32" t="s">
        <v>423</v>
      </c>
      <c r="D33" s="24" t="s">
        <v>424</v>
      </c>
      <c r="E33" s="45">
        <f>'Т3'!E32</f>
        <v>0</v>
      </c>
      <c r="F33" s="52">
        <f t="shared" si="5"/>
        <v>0</v>
      </c>
      <c r="G33" s="45">
        <f>'Т3'!F32</f>
        <v>0</v>
      </c>
      <c r="H33" s="52">
        <f t="shared" si="6"/>
        <v>0</v>
      </c>
      <c r="I33" s="45">
        <f t="shared" si="7"/>
        <v>0</v>
      </c>
      <c r="J33" s="52">
        <f t="shared" si="8"/>
        <v>0</v>
      </c>
      <c r="K33" s="52">
        <f t="shared" si="9"/>
        <v>0</v>
      </c>
      <c r="L33" s="3"/>
      <c r="U33" s="12"/>
      <c r="V33" s="12"/>
      <c r="W33" s="12"/>
      <c r="X33" s="12"/>
      <c r="Y33" s="12"/>
      <c r="Z33" s="12"/>
    </row>
    <row r="34" spans="2:26" s="13" customFormat="1" ht="12.75">
      <c r="B34" s="2"/>
      <c r="C34" s="32" t="s">
        <v>425</v>
      </c>
      <c r="D34" s="24" t="s">
        <v>426</v>
      </c>
      <c r="E34" s="45">
        <f>'Т3'!E33</f>
        <v>0</v>
      </c>
      <c r="F34" s="52">
        <f t="shared" si="5"/>
        <v>0</v>
      </c>
      <c r="G34" s="45">
        <f>'Т3'!F33</f>
        <v>0</v>
      </c>
      <c r="H34" s="52">
        <f t="shared" si="6"/>
        <v>0</v>
      </c>
      <c r="I34" s="45">
        <f t="shared" si="7"/>
        <v>0</v>
      </c>
      <c r="J34" s="52">
        <f t="shared" si="8"/>
        <v>0</v>
      </c>
      <c r="K34" s="52">
        <f t="shared" si="9"/>
        <v>0</v>
      </c>
      <c r="L34" s="3"/>
      <c r="U34" s="12"/>
      <c r="V34" s="12"/>
      <c r="W34" s="12"/>
      <c r="X34" s="12"/>
      <c r="Y34" s="12"/>
      <c r="Z34" s="12"/>
    </row>
    <row r="35" spans="2:26" s="13" customFormat="1" ht="12.75">
      <c r="B35" s="2"/>
      <c r="C35" s="32" t="s">
        <v>427</v>
      </c>
      <c r="D35" s="10" t="s">
        <v>438</v>
      </c>
      <c r="E35" s="45">
        <f>'Т3'!E34</f>
        <v>298600</v>
      </c>
      <c r="F35" s="52">
        <f t="shared" si="5"/>
        <v>0.4314405432740933</v>
      </c>
      <c r="G35" s="45">
        <f>'Т3'!F34</f>
        <v>234237</v>
      </c>
      <c r="H35" s="52">
        <f t="shared" si="6"/>
        <v>0.3335497789264583</v>
      </c>
      <c r="I35" s="45">
        <f t="shared" si="7"/>
        <v>-64363</v>
      </c>
      <c r="J35" s="52">
        <f t="shared" si="8"/>
        <v>-0.097890764347635</v>
      </c>
      <c r="K35" s="52">
        <f t="shared" si="9"/>
        <v>0.784450770261219</v>
      </c>
      <c r="L35" s="3"/>
      <c r="U35" s="12"/>
      <c r="V35" s="12"/>
      <c r="W35" s="12"/>
      <c r="X35" s="12"/>
      <c r="Y35" s="12"/>
      <c r="Z35" s="12"/>
    </row>
    <row r="36" spans="2:26" s="13" customFormat="1" ht="25.5">
      <c r="B36" s="2"/>
      <c r="C36" s="32" t="s">
        <v>428</v>
      </c>
      <c r="D36" s="10" t="s">
        <v>429</v>
      </c>
      <c r="E36" s="45">
        <f>'Т3'!E35</f>
        <v>0</v>
      </c>
      <c r="F36" s="52">
        <f t="shared" si="5"/>
        <v>0</v>
      </c>
      <c r="G36" s="45">
        <f>'Т3'!F35</f>
        <v>0</v>
      </c>
      <c r="H36" s="52">
        <f t="shared" si="6"/>
        <v>0</v>
      </c>
      <c r="I36" s="45">
        <f t="shared" si="7"/>
        <v>0</v>
      </c>
      <c r="J36" s="52">
        <f t="shared" si="8"/>
        <v>0</v>
      </c>
      <c r="K36" s="52">
        <f t="shared" si="9"/>
        <v>0</v>
      </c>
      <c r="L36" s="3"/>
      <c r="U36" s="12"/>
      <c r="V36" s="12"/>
      <c r="W36" s="12"/>
      <c r="X36" s="12"/>
      <c r="Y36" s="12"/>
      <c r="Z36" s="12"/>
    </row>
    <row r="37" spans="2:26" s="13" customFormat="1" ht="25.5">
      <c r="B37" s="2"/>
      <c r="C37" s="32" t="s">
        <v>430</v>
      </c>
      <c r="D37" s="10" t="s">
        <v>431</v>
      </c>
      <c r="E37" s="45">
        <f>'Т3'!E36</f>
        <v>0</v>
      </c>
      <c r="F37" s="52">
        <f t="shared" si="5"/>
        <v>0</v>
      </c>
      <c r="G37" s="45">
        <f>'Т3'!F36</f>
        <v>0</v>
      </c>
      <c r="H37" s="52">
        <f t="shared" si="6"/>
        <v>0</v>
      </c>
      <c r="I37" s="45">
        <f t="shared" si="7"/>
        <v>0</v>
      </c>
      <c r="J37" s="52">
        <f t="shared" si="8"/>
        <v>0</v>
      </c>
      <c r="K37" s="52">
        <f t="shared" si="9"/>
        <v>0</v>
      </c>
      <c r="L37" s="3"/>
      <c r="U37" s="12"/>
      <c r="V37" s="12"/>
      <c r="W37" s="12"/>
      <c r="X37" s="12"/>
      <c r="Y37" s="12"/>
      <c r="Z37" s="12"/>
    </row>
    <row r="38" spans="2:26" s="13" customFormat="1" ht="12.75">
      <c r="B38" s="2"/>
      <c r="C38" s="32" t="s">
        <v>432</v>
      </c>
      <c r="D38" s="10" t="s">
        <v>204</v>
      </c>
      <c r="E38" s="45">
        <f>'Т3'!E37</f>
        <v>393500</v>
      </c>
      <c r="F38" s="52">
        <f t="shared" si="5"/>
        <v>0.5685594567259067</v>
      </c>
      <c r="G38" s="45">
        <f>'Т3'!F37</f>
        <v>468018</v>
      </c>
      <c r="H38" s="52">
        <f t="shared" si="6"/>
        <v>0.6664502210735417</v>
      </c>
      <c r="I38" s="45">
        <f t="shared" si="7"/>
        <v>74518</v>
      </c>
      <c r="J38" s="52">
        <f t="shared" si="8"/>
        <v>0.097890764347635</v>
      </c>
      <c r="K38" s="52">
        <f t="shared" si="9"/>
        <v>1.1893722998729352</v>
      </c>
      <c r="L38" s="3"/>
      <c r="U38" s="12"/>
      <c r="V38" s="12"/>
      <c r="W38" s="12"/>
      <c r="X38" s="12"/>
      <c r="Y38" s="12"/>
      <c r="Z38" s="12"/>
    </row>
    <row r="39" spans="2:14" ht="12" customHeight="1" thickBot="1">
      <c r="B39" s="4"/>
      <c r="C39" s="22"/>
      <c r="D39" s="22"/>
      <c r="E39" s="22"/>
      <c r="F39" s="22"/>
      <c r="G39" s="22"/>
      <c r="H39" s="22"/>
      <c r="I39" s="22"/>
      <c r="J39" s="22"/>
      <c r="K39" s="22"/>
      <c r="L39" s="23"/>
      <c r="N39" s="13"/>
    </row>
    <row r="40" ht="12" customHeight="1">
      <c r="N40" s="13"/>
    </row>
    <row r="41" ht="12" customHeight="1">
      <c r="N41" s="13"/>
    </row>
    <row r="42" ht="12" customHeight="1">
      <c r="N42" s="13"/>
    </row>
    <row r="43" ht="12" customHeight="1">
      <c r="N43" s="13"/>
    </row>
    <row r="44" ht="12" customHeight="1">
      <c r="N44" s="13"/>
    </row>
    <row r="45" ht="12" customHeight="1">
      <c r="N45" s="13"/>
    </row>
    <row r="46" ht="12" customHeight="1">
      <c r="N46" s="13"/>
    </row>
    <row r="47" ht="12" customHeight="1">
      <c r="N47" s="13"/>
    </row>
    <row r="48" ht="12" customHeight="1">
      <c r="N48" s="13"/>
    </row>
    <row r="49" ht="12" customHeight="1">
      <c r="N49" s="13"/>
    </row>
    <row r="50" ht="12" customHeight="1">
      <c r="N50" s="13"/>
    </row>
    <row r="51" ht="12" customHeight="1">
      <c r="N51" s="13"/>
    </row>
    <row r="52" ht="12" customHeight="1">
      <c r="N52" s="13"/>
    </row>
    <row r="53" ht="12" customHeight="1">
      <c r="N53" s="13"/>
    </row>
    <row r="54" ht="12" customHeight="1">
      <c r="N54" s="13"/>
    </row>
    <row r="55" ht="12" customHeight="1">
      <c r="N55" s="13"/>
    </row>
    <row r="56" ht="12" customHeight="1">
      <c r="N56" s="13"/>
    </row>
    <row r="57" ht="12" customHeight="1">
      <c r="N57" s="13"/>
    </row>
    <row r="58" ht="12" customHeight="1">
      <c r="N58" s="13"/>
    </row>
    <row r="59" ht="12" customHeight="1">
      <c r="N59" s="13"/>
    </row>
    <row r="60" ht="12" customHeight="1">
      <c r="N60" s="13"/>
    </row>
    <row r="61" ht="12" customHeight="1">
      <c r="N61" s="13"/>
    </row>
    <row r="62" ht="12" customHeight="1">
      <c r="N62" s="13"/>
    </row>
    <row r="63" ht="12" customHeight="1">
      <c r="N63" s="13"/>
    </row>
    <row r="64" ht="12" customHeight="1">
      <c r="N64" s="13"/>
    </row>
    <row r="65" ht="12" customHeight="1">
      <c r="N65" s="13"/>
    </row>
    <row r="66" ht="12" customHeight="1">
      <c r="N66" s="13"/>
    </row>
    <row r="67" ht="12" customHeight="1">
      <c r="N67" s="13"/>
    </row>
    <row r="68" ht="12" customHeight="1">
      <c r="N68" s="13"/>
    </row>
    <row r="69" ht="12" customHeight="1">
      <c r="N69" s="13"/>
    </row>
    <row r="70" ht="12" customHeight="1">
      <c r="N70" s="13"/>
    </row>
    <row r="71" ht="12" customHeight="1">
      <c r="N71" s="13"/>
    </row>
    <row r="72" ht="12" customHeight="1">
      <c r="N72" s="13"/>
    </row>
    <row r="73" ht="12" customHeight="1">
      <c r="N73" s="13"/>
    </row>
    <row r="74" ht="12" customHeight="1">
      <c r="N74" s="13"/>
    </row>
    <row r="75" ht="12" customHeight="1">
      <c r="N75" s="13"/>
    </row>
    <row r="76" ht="12" customHeight="1">
      <c r="N76" s="13"/>
    </row>
    <row r="77" ht="12" customHeight="1">
      <c r="N77" s="13"/>
    </row>
    <row r="78" ht="12" customHeight="1">
      <c r="N78" s="13"/>
    </row>
    <row r="79" ht="12" customHeight="1">
      <c r="N79" s="13"/>
    </row>
    <row r="80" ht="12" customHeight="1">
      <c r="N80" s="13"/>
    </row>
    <row r="81" ht="12" customHeight="1">
      <c r="N81" s="13"/>
    </row>
    <row r="82" ht="12" customHeight="1">
      <c r="N82" s="13"/>
    </row>
    <row r="83" ht="12" customHeight="1">
      <c r="N83" s="13"/>
    </row>
    <row r="84" ht="12" customHeight="1">
      <c r="N84" s="13"/>
    </row>
    <row r="85" ht="12" customHeight="1">
      <c r="N85" s="13"/>
    </row>
    <row r="86" ht="12" customHeight="1">
      <c r="N86" s="13"/>
    </row>
    <row r="87" ht="12" customHeight="1">
      <c r="N87" s="13"/>
    </row>
    <row r="88" ht="12" customHeight="1">
      <c r="N88" s="13"/>
    </row>
    <row r="89" ht="12" customHeight="1">
      <c r="N89" s="13"/>
    </row>
    <row r="90" ht="12" customHeight="1">
      <c r="N90" s="13"/>
    </row>
    <row r="91" ht="12" customHeight="1">
      <c r="N91" s="13"/>
    </row>
    <row r="92" ht="12" customHeight="1">
      <c r="N92" s="13"/>
    </row>
    <row r="93" ht="12" customHeight="1">
      <c r="N93" s="13"/>
    </row>
    <row r="94" ht="12" customHeight="1">
      <c r="N94" s="13"/>
    </row>
    <row r="95" ht="12" customHeight="1">
      <c r="N95" s="13"/>
    </row>
    <row r="96" ht="12" customHeight="1">
      <c r="N96" s="13"/>
    </row>
    <row r="97" ht="12" customHeight="1">
      <c r="N97" s="13"/>
    </row>
    <row r="98" ht="12" customHeight="1">
      <c r="N98" s="13"/>
    </row>
    <row r="99" ht="12" customHeight="1">
      <c r="N99" s="13"/>
    </row>
  </sheetData>
  <sheetProtection/>
  <mergeCells count="9">
    <mergeCell ref="D24:K24"/>
    <mergeCell ref="E5:F5"/>
    <mergeCell ref="G5:H5"/>
    <mergeCell ref="I5:J5"/>
    <mergeCell ref="K5:K6"/>
    <mergeCell ref="C3:K3"/>
    <mergeCell ref="C5:C6"/>
    <mergeCell ref="D5:D6"/>
    <mergeCell ref="D7:K7"/>
  </mergeCells>
  <hyperlinks>
    <hyperlink ref="N2" location="Ф1!A1" display="Бухгалтерский баланс (Форма №1)"/>
    <hyperlink ref="N3" location="Ф2!A1" display="Отчет о прибылях и убытках (Форма №2) "/>
    <hyperlink ref="N4" location="Ф3!A1" display="Отчет об изменении капитала (Форма № 3)"/>
    <hyperlink ref="N5" location="Ф4!A1" display="Отчет о движении денежных средств (Форма № 4)"/>
    <hyperlink ref="N6" location="Т5!A1" display="Т.5 Расчет показателей платежеспособности "/>
    <hyperlink ref="N7" location="Т2!A1" display="Т.2 Анализ платежеспособности организации"/>
    <hyperlink ref="N8" location="Т3!A1" display="т.3 Расчет величины чистых активов"/>
    <hyperlink ref="N9" location="Т4!A1" display="т.4 Анализ формирования величины чистых активов организации"/>
    <hyperlink ref="N10" location="Т5!A1" display="т.5 Анализ показателей финансовой независимости по критерию собственности источников средств"/>
    <hyperlink ref="N11" location="Т6!A1" display="т.6 Анализ состава, структуры и темпов роста дебиторской задолженности"/>
    <hyperlink ref="N12" location="Т7!A1" display="т.7 Анализ состава, структуры и темпов роста кредиторской задолженности"/>
    <hyperlink ref="N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N14" location="Т9!A1" display="т.9 Анализ состояния расчетов"/>
    <hyperlink ref="N15" location="Т10!A1" display="т.10 Определение наличия собственных и заемных оборотных активов по критерию собственности источников"/>
    <hyperlink ref="N16" location="Т11!A1" display="т.11 Анализ факторов изменения наличия собственных оборотных активов"/>
    <hyperlink ref="N17" location="Т12!A1" display="т.12 Степень покрытия внеоборотных активов источниками собственных средств"/>
    <hyperlink ref="N18" location="Т13!A1" display="т.13 Анализ динамики притока и оттока денежных средств"/>
    <hyperlink ref="N19" location="Т14!A1" display="т.14 Анализ структуры притока и оттока денежных средств"/>
    <hyperlink ref="N20" location="Т15!A1" display="т.15 Анализ деловой активности организации"/>
    <hyperlink ref="N21" location="Т16!A1" display="т.16 Анализ состава и структуры  выручки (нетто) от реализации товаров, продукции, работ, услуг"/>
    <hyperlink ref="N22" location="Т17!A1" display="т.17 Анализ динамики выручки (нетто) от реализации товаров, продукции, работ, услуг  на экспорт"/>
    <hyperlink ref="N23" location="Т18!A1" display="т.18 Анализ конкурентоспособности продукции по критерию цены и прибыли"/>
    <hyperlink ref="N24" location="Т19!A1" display="т.19 ПЕРЕЧЕНЬ показателей реестра финансового состояния организации"/>
    <hyperlink ref="N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2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M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60.00390625" style="14" customWidth="1"/>
    <col min="5" max="5" width="16.625" style="15" bestFit="1" customWidth="1"/>
    <col min="6" max="6" width="15.75390625" style="15" bestFit="1" customWidth="1"/>
    <col min="7" max="7" width="3.00390625" style="1" customWidth="1"/>
    <col min="8" max="8" width="2.75390625" style="1" customWidth="1"/>
    <col min="9" max="9" width="67.125" style="1" customWidth="1"/>
    <col min="10" max="10" width="2.753906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39" ht="11.25" customHeight="1">
      <c r="B2" s="16"/>
      <c r="C2" s="17"/>
      <c r="D2" s="17"/>
      <c r="E2" s="17"/>
      <c r="F2" s="17"/>
      <c r="G2" s="18"/>
      <c r="I2" s="77" t="s">
        <v>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9"/>
      <c r="C3" s="80" t="s">
        <v>375</v>
      </c>
      <c r="D3" s="80"/>
      <c r="E3" s="80"/>
      <c r="F3" s="80"/>
      <c r="G3" s="20"/>
      <c r="I3" s="77" t="s">
        <v>117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2.75" customHeight="1">
      <c r="B4" s="19"/>
      <c r="C4" s="7"/>
      <c r="D4" s="7"/>
      <c r="E4" s="7"/>
      <c r="F4" s="51" t="str">
        <f>'Ф1'!F4</f>
        <v>(млн.руб)</v>
      </c>
      <c r="G4" s="20"/>
      <c r="I4" s="77" t="s">
        <v>192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25.5" customHeight="1">
      <c r="B5" s="21"/>
      <c r="C5" s="8" t="s">
        <v>363</v>
      </c>
      <c r="D5" s="8" t="s">
        <v>314</v>
      </c>
      <c r="E5" s="47" t="s">
        <v>376</v>
      </c>
      <c r="F5" s="47" t="s">
        <v>377</v>
      </c>
      <c r="G5" s="20"/>
      <c r="I5" s="77" t="s">
        <v>308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21" s="13" customFormat="1" ht="14.25">
      <c r="B6" s="2"/>
      <c r="C6" s="32">
        <v>1</v>
      </c>
      <c r="D6" s="117" t="s">
        <v>433</v>
      </c>
      <c r="E6" s="118"/>
      <c r="F6" s="119"/>
      <c r="G6" s="3"/>
      <c r="I6" s="78" t="s">
        <v>747</v>
      </c>
      <c r="P6" s="12"/>
      <c r="Q6" s="12"/>
      <c r="R6" s="12"/>
      <c r="S6" s="12"/>
      <c r="T6" s="12"/>
      <c r="U6" s="12"/>
    </row>
    <row r="7" spans="2:21" s="13" customFormat="1" ht="12.75">
      <c r="B7" s="2"/>
      <c r="C7" s="32" t="s">
        <v>378</v>
      </c>
      <c r="D7" s="24" t="s">
        <v>434</v>
      </c>
      <c r="E7" s="45">
        <f>'Ф1'!E13</f>
        <v>341350</v>
      </c>
      <c r="F7" s="45">
        <f>'Ф1'!F13</f>
        <v>394451</v>
      </c>
      <c r="G7" s="3"/>
      <c r="I7" s="79" t="s">
        <v>748</v>
      </c>
      <c r="P7" s="12"/>
      <c r="Q7" s="12"/>
      <c r="R7" s="12"/>
      <c r="S7" s="12"/>
      <c r="T7" s="12"/>
      <c r="U7" s="12"/>
    </row>
    <row r="8" spans="2:21" s="13" customFormat="1" ht="12.75">
      <c r="B8" s="2"/>
      <c r="C8" s="32" t="s">
        <v>379</v>
      </c>
      <c r="D8" s="25" t="s">
        <v>380</v>
      </c>
      <c r="E8" s="45">
        <f>'Ф1'!E8</f>
        <v>300000</v>
      </c>
      <c r="F8" s="45">
        <f>'Ф1'!F8</f>
        <v>350000</v>
      </c>
      <c r="G8" s="3"/>
      <c r="I8" s="79" t="s">
        <v>746</v>
      </c>
      <c r="P8" s="12"/>
      <c r="Q8" s="12"/>
      <c r="R8" s="12"/>
      <c r="S8" s="12"/>
      <c r="T8" s="12"/>
      <c r="U8" s="12"/>
    </row>
    <row r="9" spans="2:21" s="13" customFormat="1" ht="12.75">
      <c r="B9" s="2"/>
      <c r="C9" s="32" t="s">
        <v>381</v>
      </c>
      <c r="D9" s="25" t="s">
        <v>382</v>
      </c>
      <c r="E9" s="45">
        <f>'Ф1'!E9</f>
        <v>3100</v>
      </c>
      <c r="F9" s="45">
        <f>'Ф1'!F9</f>
        <v>4200</v>
      </c>
      <c r="G9" s="3"/>
      <c r="I9" s="79" t="s">
        <v>749</v>
      </c>
      <c r="P9" s="12"/>
      <c r="Q9" s="12"/>
      <c r="R9" s="12"/>
      <c r="S9" s="12"/>
      <c r="T9" s="12"/>
      <c r="U9" s="12"/>
    </row>
    <row r="10" spans="2:21" s="13" customFormat="1" ht="12.75">
      <c r="B10" s="2"/>
      <c r="C10" s="32" t="s">
        <v>383</v>
      </c>
      <c r="D10" s="25" t="s">
        <v>384</v>
      </c>
      <c r="E10" s="45">
        <f>'Ф1'!E10</f>
        <v>250</v>
      </c>
      <c r="F10" s="45">
        <f>'Ф1'!F10</f>
        <v>251</v>
      </c>
      <c r="G10" s="3"/>
      <c r="I10" s="79" t="s">
        <v>750</v>
      </c>
      <c r="P10" s="12"/>
      <c r="Q10" s="12"/>
      <c r="R10" s="12"/>
      <c r="S10" s="12"/>
      <c r="T10" s="12"/>
      <c r="U10" s="12"/>
    </row>
    <row r="11" spans="2:21" s="13" customFormat="1" ht="12.75">
      <c r="B11" s="2"/>
      <c r="C11" s="32" t="s">
        <v>385</v>
      </c>
      <c r="D11" s="25" t="s">
        <v>386</v>
      </c>
      <c r="E11" s="45">
        <f>'Ф1'!E11</f>
        <v>38000</v>
      </c>
      <c r="F11" s="45">
        <f>'Ф1'!F11</f>
        <v>40000</v>
      </c>
      <c r="G11" s="3"/>
      <c r="I11" s="79" t="s">
        <v>751</v>
      </c>
      <c r="P11" s="12"/>
      <c r="Q11" s="12"/>
      <c r="R11" s="12"/>
      <c r="S11" s="12"/>
      <c r="T11" s="12"/>
      <c r="U11" s="12"/>
    </row>
    <row r="12" spans="2:21" s="13" customFormat="1" ht="12.75">
      <c r="B12" s="2"/>
      <c r="C12" s="32" t="s">
        <v>387</v>
      </c>
      <c r="D12" s="25" t="s">
        <v>388</v>
      </c>
      <c r="E12" s="45">
        <f>'Ф1'!E12</f>
        <v>0</v>
      </c>
      <c r="F12" s="45">
        <f>'Ф1'!F12</f>
        <v>0</v>
      </c>
      <c r="G12" s="3"/>
      <c r="I12" s="79" t="s">
        <v>752</v>
      </c>
      <c r="P12" s="12"/>
      <c r="Q12" s="12"/>
      <c r="R12" s="12"/>
      <c r="S12" s="12"/>
      <c r="T12" s="12"/>
      <c r="U12" s="12"/>
    </row>
    <row r="13" spans="2:21" s="13" customFormat="1" ht="12.75">
      <c r="B13" s="2"/>
      <c r="C13" s="32" t="s">
        <v>389</v>
      </c>
      <c r="D13" s="24" t="s">
        <v>435</v>
      </c>
      <c r="E13" s="45">
        <f>'Ф1'!E43</f>
        <v>350750</v>
      </c>
      <c r="F13" s="45">
        <f>'Ф1'!F43</f>
        <v>307804</v>
      </c>
      <c r="G13" s="3"/>
      <c r="I13" s="79" t="s">
        <v>753</v>
      </c>
      <c r="P13" s="12"/>
      <c r="Q13" s="12"/>
      <c r="R13" s="12"/>
      <c r="S13" s="12"/>
      <c r="T13" s="12"/>
      <c r="U13" s="12"/>
    </row>
    <row r="14" spans="2:21" s="13" customFormat="1" ht="12.75">
      <c r="B14" s="2"/>
      <c r="C14" s="32" t="s">
        <v>390</v>
      </c>
      <c r="D14" s="25" t="s">
        <v>391</v>
      </c>
      <c r="E14" s="45">
        <f>'Ф1'!E15</f>
        <v>167520</v>
      </c>
      <c r="F14" s="45">
        <f>'Ф1'!F15</f>
        <v>186420</v>
      </c>
      <c r="G14" s="3"/>
      <c r="I14" s="79" t="s">
        <v>754</v>
      </c>
      <c r="P14" s="12"/>
      <c r="Q14" s="12"/>
      <c r="R14" s="12"/>
      <c r="S14" s="12"/>
      <c r="T14" s="12"/>
      <c r="U14" s="12"/>
    </row>
    <row r="15" spans="2:21" s="13" customFormat="1" ht="12.75">
      <c r="B15" s="2"/>
      <c r="C15" s="32" t="s">
        <v>392</v>
      </c>
      <c r="D15" s="25" t="s">
        <v>393</v>
      </c>
      <c r="E15" s="45">
        <f>'Ф1'!E25</f>
        <v>15000</v>
      </c>
      <c r="F15" s="45">
        <f>'Ф1'!F25</f>
        <v>18000</v>
      </c>
      <c r="G15" s="3"/>
      <c r="I15" s="79" t="s">
        <v>755</v>
      </c>
      <c r="P15" s="12"/>
      <c r="Q15" s="12"/>
      <c r="R15" s="12"/>
      <c r="S15" s="12"/>
      <c r="T15" s="12"/>
      <c r="U15" s="12"/>
    </row>
    <row r="16" spans="2:21" s="13" customFormat="1" ht="12.75">
      <c r="B16" s="2"/>
      <c r="C16" s="32" t="s">
        <v>394</v>
      </c>
      <c r="D16" s="25" t="s">
        <v>395</v>
      </c>
      <c r="E16" s="45">
        <f>'Ф1'!E26+'Ф1'!E29</f>
        <v>163640</v>
      </c>
      <c r="F16" s="45">
        <f>'Ф1'!F26+'Ф1'!F29</f>
        <v>96800</v>
      </c>
      <c r="G16" s="3"/>
      <c r="I16" s="79" t="s">
        <v>756</v>
      </c>
      <c r="P16" s="12"/>
      <c r="Q16" s="12"/>
      <c r="R16" s="12"/>
      <c r="S16" s="12"/>
      <c r="T16" s="12"/>
      <c r="U16" s="12"/>
    </row>
    <row r="17" spans="2:21" s="13" customFormat="1" ht="12.75">
      <c r="B17" s="2"/>
      <c r="C17" s="32" t="s">
        <v>396</v>
      </c>
      <c r="D17" s="25" t="s">
        <v>397</v>
      </c>
      <c r="E17" s="45">
        <f>'Ф1'!E36</f>
        <v>0</v>
      </c>
      <c r="F17" s="45">
        <f>'Ф1'!F36</f>
        <v>0</v>
      </c>
      <c r="G17" s="3"/>
      <c r="I17" s="79" t="s">
        <v>757</v>
      </c>
      <c r="P17" s="12"/>
      <c r="Q17" s="12"/>
      <c r="R17" s="12"/>
      <c r="S17" s="12"/>
      <c r="T17" s="12"/>
      <c r="U17" s="12"/>
    </row>
    <row r="18" spans="2:21" s="13" customFormat="1" ht="25.5">
      <c r="B18" s="2"/>
      <c r="C18" s="32" t="s">
        <v>398</v>
      </c>
      <c r="D18" s="41" t="s">
        <v>399</v>
      </c>
      <c r="E18" s="45">
        <f>'Ф1'!E37</f>
        <v>0</v>
      </c>
      <c r="F18" s="45">
        <f>'Ф1'!F37</f>
        <v>0</v>
      </c>
      <c r="G18" s="3"/>
      <c r="I18" s="79" t="s">
        <v>758</v>
      </c>
      <c r="P18" s="12"/>
      <c r="Q18" s="12"/>
      <c r="R18" s="12"/>
      <c r="S18" s="12"/>
      <c r="T18" s="12"/>
      <c r="U18" s="12"/>
    </row>
    <row r="19" spans="2:21" s="13" customFormat="1" ht="12.75">
      <c r="B19" s="2"/>
      <c r="C19" s="32" t="s">
        <v>400</v>
      </c>
      <c r="D19" s="25" t="s">
        <v>401</v>
      </c>
      <c r="E19" s="45">
        <f>'Ф1'!E39</f>
        <v>4500</v>
      </c>
      <c r="F19" s="45">
        <f>'Ф1'!F39</f>
        <v>6500</v>
      </c>
      <c r="G19" s="3"/>
      <c r="I19" s="79" t="s">
        <v>759</v>
      </c>
      <c r="P19" s="12"/>
      <c r="Q19" s="12"/>
      <c r="R19" s="12"/>
      <c r="S19" s="12"/>
      <c r="T19" s="12"/>
      <c r="U19" s="12"/>
    </row>
    <row r="20" spans="2:21" s="13" customFormat="1" ht="12.75">
      <c r="B20" s="2"/>
      <c r="C20" s="32" t="s">
        <v>402</v>
      </c>
      <c r="D20" s="25" t="s">
        <v>403</v>
      </c>
      <c r="E20" s="45">
        <f>'Ф1'!E41</f>
        <v>90</v>
      </c>
      <c r="F20" s="45">
        <f>'Ф1'!F41</f>
        <v>84</v>
      </c>
      <c r="G20" s="3"/>
      <c r="I20" s="79" t="s">
        <v>760</v>
      </c>
      <c r="P20" s="12"/>
      <c r="Q20" s="12"/>
      <c r="R20" s="12"/>
      <c r="S20" s="12"/>
      <c r="T20" s="12"/>
      <c r="U20" s="12"/>
    </row>
    <row r="21" spans="2:21" s="13" customFormat="1" ht="12.75">
      <c r="B21" s="2"/>
      <c r="C21" s="32" t="s">
        <v>404</v>
      </c>
      <c r="D21" s="25" t="s">
        <v>405</v>
      </c>
      <c r="E21" s="45">
        <f>'Ф1'!E42</f>
        <v>0</v>
      </c>
      <c r="F21" s="45">
        <f>'Ф1'!F42</f>
        <v>0</v>
      </c>
      <c r="G21" s="3"/>
      <c r="I21" s="79" t="s">
        <v>761</v>
      </c>
      <c r="P21" s="12"/>
      <c r="Q21" s="12"/>
      <c r="R21" s="12"/>
      <c r="S21" s="12"/>
      <c r="T21" s="12"/>
      <c r="U21" s="12"/>
    </row>
    <row r="22" spans="2:21" s="13" customFormat="1" ht="12.75">
      <c r="B22" s="2"/>
      <c r="C22" s="32" t="s">
        <v>406</v>
      </c>
      <c r="D22" s="10" t="s">
        <v>437</v>
      </c>
      <c r="E22" s="45">
        <f>E7+E13-E18</f>
        <v>692100</v>
      </c>
      <c r="F22" s="45">
        <f>F7+F13-F18</f>
        <v>702255</v>
      </c>
      <c r="G22" s="3"/>
      <c r="I22" s="79" t="s">
        <v>762</v>
      </c>
      <c r="P22" s="12"/>
      <c r="Q22" s="12"/>
      <c r="R22" s="12"/>
      <c r="S22" s="12"/>
      <c r="T22" s="12"/>
      <c r="U22" s="12"/>
    </row>
    <row r="23" spans="2:21" s="13" customFormat="1" ht="14.25">
      <c r="B23" s="2"/>
      <c r="C23" s="32" t="s">
        <v>407</v>
      </c>
      <c r="D23" s="117" t="s">
        <v>436</v>
      </c>
      <c r="E23" s="118"/>
      <c r="F23" s="119"/>
      <c r="G23" s="3"/>
      <c r="I23" s="79" t="s">
        <v>763</v>
      </c>
      <c r="P23" s="12"/>
      <c r="Q23" s="12"/>
      <c r="R23" s="12"/>
      <c r="S23" s="12"/>
      <c r="T23" s="12"/>
      <c r="U23" s="12"/>
    </row>
    <row r="24" spans="2:21" s="13" customFormat="1" ht="12.75">
      <c r="B24" s="2"/>
      <c r="C24" s="32" t="s">
        <v>408</v>
      </c>
      <c r="D24" s="24" t="s">
        <v>262</v>
      </c>
      <c r="E24" s="45">
        <f>'Ф1'!E55</f>
        <v>0</v>
      </c>
      <c r="F24" s="45">
        <f>'Ф1'!F55</f>
        <v>0</v>
      </c>
      <c r="G24" s="3"/>
      <c r="I24" s="79" t="s">
        <v>764</v>
      </c>
      <c r="P24" s="12"/>
      <c r="Q24" s="12"/>
      <c r="R24" s="12"/>
      <c r="S24" s="12"/>
      <c r="T24" s="12"/>
      <c r="U24" s="12"/>
    </row>
    <row r="25" spans="2:21" s="13" customFormat="1" ht="12.75">
      <c r="B25" s="2"/>
      <c r="C25" s="32" t="s">
        <v>409</v>
      </c>
      <c r="D25" s="24" t="s">
        <v>410</v>
      </c>
      <c r="E25" s="45">
        <f>'Ф1'!E56</f>
        <v>0</v>
      </c>
      <c r="F25" s="45">
        <f>'Ф1'!F56</f>
        <v>0</v>
      </c>
      <c r="G25" s="3"/>
      <c r="I25" s="79" t="s">
        <v>765</v>
      </c>
      <c r="P25" s="12"/>
      <c r="Q25" s="12"/>
      <c r="R25" s="12"/>
      <c r="S25" s="12"/>
      <c r="T25" s="12"/>
      <c r="U25" s="12"/>
    </row>
    <row r="26" spans="2:21" s="13" customFormat="1" ht="12.75">
      <c r="B26" s="2"/>
      <c r="C26" s="32" t="s">
        <v>411</v>
      </c>
      <c r="D26" s="24" t="s">
        <v>412</v>
      </c>
      <c r="E26" s="45">
        <f>'Ф1'!E59</f>
        <v>3200</v>
      </c>
      <c r="F26" s="45">
        <f>'Ф1'!F59</f>
        <v>1500</v>
      </c>
      <c r="G26" s="3"/>
      <c r="P26" s="12"/>
      <c r="Q26" s="12"/>
      <c r="R26" s="12"/>
      <c r="S26" s="12"/>
      <c r="T26" s="12"/>
      <c r="U26" s="12"/>
    </row>
    <row r="27" spans="2:21" s="13" customFormat="1" ht="12.75">
      <c r="B27" s="2"/>
      <c r="C27" s="32" t="s">
        <v>413</v>
      </c>
      <c r="D27" s="24" t="s">
        <v>414</v>
      </c>
      <c r="E27" s="45">
        <f>'Ф1'!E60</f>
        <v>0</v>
      </c>
      <c r="F27" s="45">
        <f>'Ф1'!F60</f>
        <v>0</v>
      </c>
      <c r="G27" s="3"/>
      <c r="P27" s="12"/>
      <c r="Q27" s="12"/>
      <c r="R27" s="12"/>
      <c r="S27" s="12"/>
      <c r="T27" s="12"/>
      <c r="U27" s="12"/>
    </row>
    <row r="28" spans="2:21" s="13" customFormat="1" ht="12.75">
      <c r="B28" s="2"/>
      <c r="C28" s="32" t="s">
        <v>415</v>
      </c>
      <c r="D28" s="24" t="s">
        <v>416</v>
      </c>
      <c r="E28" s="45">
        <f>'Ф1'!E63</f>
        <v>24000</v>
      </c>
      <c r="F28" s="45">
        <f>'Ф1'!F63</f>
        <v>12000</v>
      </c>
      <c r="G28" s="3"/>
      <c r="P28" s="12"/>
      <c r="Q28" s="12"/>
      <c r="R28" s="12"/>
      <c r="S28" s="12"/>
      <c r="T28" s="12"/>
      <c r="U28" s="12"/>
    </row>
    <row r="29" spans="2:21" s="13" customFormat="1" ht="12.75">
      <c r="B29" s="2"/>
      <c r="C29" s="32" t="s">
        <v>417</v>
      </c>
      <c r="D29" s="24" t="s">
        <v>418</v>
      </c>
      <c r="E29" s="45">
        <f>'Ф1'!E64</f>
        <v>271400</v>
      </c>
      <c r="F29" s="45">
        <f>'Ф1'!F64</f>
        <v>220737</v>
      </c>
      <c r="G29" s="3"/>
      <c r="P29" s="12"/>
      <c r="Q29" s="12"/>
      <c r="R29" s="12"/>
      <c r="S29" s="12"/>
      <c r="T29" s="12"/>
      <c r="U29" s="12"/>
    </row>
    <row r="30" spans="2:21" s="13" customFormat="1" ht="12.75">
      <c r="B30" s="2"/>
      <c r="C30" s="32" t="s">
        <v>419</v>
      </c>
      <c r="D30" s="24" t="s">
        <v>420</v>
      </c>
      <c r="E30" s="45">
        <f>'Ф1'!E74</f>
        <v>0</v>
      </c>
      <c r="F30" s="45">
        <f>'Ф1'!F74</f>
        <v>0</v>
      </c>
      <c r="G30" s="3"/>
      <c r="P30" s="12"/>
      <c r="Q30" s="12"/>
      <c r="R30" s="12"/>
      <c r="S30" s="12"/>
      <c r="T30" s="12"/>
      <c r="U30" s="12"/>
    </row>
    <row r="31" spans="2:21" s="13" customFormat="1" ht="25.5">
      <c r="B31" s="2"/>
      <c r="C31" s="32" t="s">
        <v>421</v>
      </c>
      <c r="D31" s="25" t="s">
        <v>422</v>
      </c>
      <c r="E31" s="45">
        <f>'Ф1'!E76</f>
        <v>0</v>
      </c>
      <c r="F31" s="45">
        <f>'Ф1'!F76</f>
        <v>0</v>
      </c>
      <c r="G31" s="3"/>
      <c r="P31" s="12"/>
      <c r="Q31" s="12"/>
      <c r="R31" s="12"/>
      <c r="S31" s="12"/>
      <c r="T31" s="12"/>
      <c r="U31" s="12"/>
    </row>
    <row r="32" spans="2:21" s="13" customFormat="1" ht="12.75">
      <c r="B32" s="2"/>
      <c r="C32" s="32" t="s">
        <v>423</v>
      </c>
      <c r="D32" s="24" t="s">
        <v>424</v>
      </c>
      <c r="E32" s="45">
        <f>'Ф1'!E77</f>
        <v>0</v>
      </c>
      <c r="F32" s="45">
        <f>'Ф1'!F77</f>
        <v>0</v>
      </c>
      <c r="G32" s="3"/>
      <c r="P32" s="12"/>
      <c r="Q32" s="12"/>
      <c r="R32" s="12"/>
      <c r="S32" s="12"/>
      <c r="T32" s="12"/>
      <c r="U32" s="12"/>
    </row>
    <row r="33" spans="2:21" s="13" customFormat="1" ht="12.75">
      <c r="B33" s="2"/>
      <c r="C33" s="32" t="s">
        <v>425</v>
      </c>
      <c r="D33" s="24" t="s">
        <v>426</v>
      </c>
      <c r="E33" s="45">
        <f>'Ф1'!E78</f>
        <v>0</v>
      </c>
      <c r="F33" s="45">
        <f>'Ф1'!F78</f>
        <v>0</v>
      </c>
      <c r="G33" s="3"/>
      <c r="P33" s="12"/>
      <c r="Q33" s="12"/>
      <c r="R33" s="12"/>
      <c r="S33" s="12"/>
      <c r="T33" s="12"/>
      <c r="U33" s="12"/>
    </row>
    <row r="34" spans="2:21" s="13" customFormat="1" ht="12.75">
      <c r="B34" s="2"/>
      <c r="C34" s="32" t="s">
        <v>427</v>
      </c>
      <c r="D34" s="10" t="s">
        <v>438</v>
      </c>
      <c r="E34" s="45">
        <f>SUM(E24:E33)-E31</f>
        <v>298600</v>
      </c>
      <c r="F34" s="45">
        <f>SUM(F24:F33)-F31</f>
        <v>234237</v>
      </c>
      <c r="G34" s="3"/>
      <c r="P34" s="12"/>
      <c r="Q34" s="12"/>
      <c r="R34" s="12"/>
      <c r="S34" s="12"/>
      <c r="T34" s="12"/>
      <c r="U34" s="12"/>
    </row>
    <row r="35" spans="2:21" s="13" customFormat="1" ht="25.5">
      <c r="B35" s="2"/>
      <c r="C35" s="32" t="s">
        <v>428</v>
      </c>
      <c r="D35" s="10" t="s">
        <v>429</v>
      </c>
      <c r="E35" s="46">
        <v>0</v>
      </c>
      <c r="F35" s="46">
        <v>0</v>
      </c>
      <c r="G35" s="3"/>
      <c r="P35" s="12"/>
      <c r="Q35" s="12"/>
      <c r="R35" s="12"/>
      <c r="S35" s="12"/>
      <c r="T35" s="12"/>
      <c r="U35" s="12"/>
    </row>
    <row r="36" spans="2:21" s="13" customFormat="1" ht="25.5">
      <c r="B36" s="2"/>
      <c r="C36" s="32" t="s">
        <v>430</v>
      </c>
      <c r="D36" s="10" t="s">
        <v>431</v>
      </c>
      <c r="E36" s="46">
        <v>0</v>
      </c>
      <c r="F36" s="46">
        <v>0</v>
      </c>
      <c r="G36" s="3"/>
      <c r="P36" s="12"/>
      <c r="Q36" s="12"/>
      <c r="R36" s="12"/>
      <c r="S36" s="12"/>
      <c r="T36" s="12"/>
      <c r="U36" s="12"/>
    </row>
    <row r="37" spans="2:21" s="13" customFormat="1" ht="12.75">
      <c r="B37" s="2"/>
      <c r="C37" s="32" t="s">
        <v>432</v>
      </c>
      <c r="D37" s="10" t="s">
        <v>204</v>
      </c>
      <c r="E37" s="45">
        <f>E22-E34-E35-E36</f>
        <v>393500</v>
      </c>
      <c r="F37" s="45">
        <f>F22-F34-F35-F36</f>
        <v>468018</v>
      </c>
      <c r="G37" s="3"/>
      <c r="P37" s="12"/>
      <c r="Q37" s="12"/>
      <c r="R37" s="12"/>
      <c r="S37" s="12"/>
      <c r="T37" s="12"/>
      <c r="U37" s="12"/>
    </row>
    <row r="38" spans="2:9" ht="12" customHeight="1" thickBot="1">
      <c r="B38" s="4"/>
      <c r="C38" s="22"/>
      <c r="D38" s="22"/>
      <c r="E38" s="22"/>
      <c r="F38" s="22"/>
      <c r="G38" s="23"/>
      <c r="I38" s="13"/>
    </row>
    <row r="39" ht="12" customHeight="1">
      <c r="I39" s="13"/>
    </row>
    <row r="40" ht="12" customHeight="1">
      <c r="I40" s="13"/>
    </row>
    <row r="41" ht="12" customHeight="1">
      <c r="I41" s="13"/>
    </row>
    <row r="42" ht="12" customHeight="1">
      <c r="I42" s="13"/>
    </row>
    <row r="43" ht="12" customHeight="1">
      <c r="I43" s="13"/>
    </row>
    <row r="44" ht="12" customHeight="1">
      <c r="I44" s="13"/>
    </row>
    <row r="45" ht="12" customHeight="1">
      <c r="I45" s="13"/>
    </row>
    <row r="46" ht="12" customHeight="1">
      <c r="I46" s="13"/>
    </row>
    <row r="47" ht="12" customHeight="1">
      <c r="I47" s="13"/>
    </row>
    <row r="48" ht="12" customHeight="1">
      <c r="I48" s="13"/>
    </row>
    <row r="49" ht="12" customHeight="1">
      <c r="I49" s="13"/>
    </row>
    <row r="50" ht="12" customHeight="1">
      <c r="I50" s="13"/>
    </row>
    <row r="51" ht="12" customHeight="1">
      <c r="I51" s="13"/>
    </row>
    <row r="52" ht="12" customHeight="1">
      <c r="I52" s="13"/>
    </row>
    <row r="53" ht="12" customHeight="1">
      <c r="I53" s="13"/>
    </row>
    <row r="54" ht="12" customHeight="1">
      <c r="I54" s="13"/>
    </row>
    <row r="55" ht="12" customHeight="1">
      <c r="I55" s="13"/>
    </row>
    <row r="56" ht="12" customHeight="1">
      <c r="I56" s="13"/>
    </row>
    <row r="57" ht="12" customHeight="1">
      <c r="I57" s="13"/>
    </row>
    <row r="58" ht="12" customHeight="1">
      <c r="I58" s="13"/>
    </row>
    <row r="59" ht="12" customHeight="1">
      <c r="I59" s="13"/>
    </row>
    <row r="60" ht="12" customHeight="1">
      <c r="I60" s="13"/>
    </row>
    <row r="61" ht="12" customHeight="1">
      <c r="I61" s="13"/>
    </row>
    <row r="62" ht="12" customHeight="1">
      <c r="I62" s="13"/>
    </row>
    <row r="63" ht="12" customHeight="1">
      <c r="I63" s="13"/>
    </row>
    <row r="64" ht="12" customHeight="1">
      <c r="I64" s="13"/>
    </row>
    <row r="65" ht="12" customHeight="1">
      <c r="I65" s="13"/>
    </row>
    <row r="66" ht="12" customHeight="1">
      <c r="I66" s="13"/>
    </row>
    <row r="67" ht="12" customHeight="1">
      <c r="I67" s="13"/>
    </row>
    <row r="68" ht="12" customHeight="1">
      <c r="I68" s="13"/>
    </row>
    <row r="69" ht="12" customHeight="1">
      <c r="I69" s="13"/>
    </row>
    <row r="70" ht="12" customHeight="1">
      <c r="I70" s="13"/>
    </row>
    <row r="71" ht="12" customHeight="1">
      <c r="I71" s="13"/>
    </row>
    <row r="72" ht="12" customHeight="1">
      <c r="I72" s="13"/>
    </row>
    <row r="73" ht="12" customHeight="1">
      <c r="I73" s="13"/>
    </row>
    <row r="74" ht="12" customHeight="1">
      <c r="I74" s="13"/>
    </row>
    <row r="75" ht="12" customHeight="1">
      <c r="I75" s="13"/>
    </row>
    <row r="76" ht="12" customHeight="1">
      <c r="I76" s="13"/>
    </row>
    <row r="77" ht="12" customHeight="1">
      <c r="I77" s="13"/>
    </row>
    <row r="78" ht="12" customHeight="1">
      <c r="I78" s="13"/>
    </row>
    <row r="79" ht="12" customHeight="1">
      <c r="I79" s="13"/>
    </row>
    <row r="80" ht="12" customHeight="1">
      <c r="I80" s="13"/>
    </row>
    <row r="81" ht="12" customHeight="1">
      <c r="I81" s="13"/>
    </row>
    <row r="82" ht="12" customHeight="1">
      <c r="I82" s="13"/>
    </row>
    <row r="83" ht="12" customHeight="1">
      <c r="I83" s="13"/>
    </row>
    <row r="84" ht="12" customHeight="1">
      <c r="I84" s="13"/>
    </row>
    <row r="85" ht="12" customHeight="1">
      <c r="I85" s="13"/>
    </row>
    <row r="86" ht="12" customHeight="1">
      <c r="I86" s="13"/>
    </row>
    <row r="87" ht="12" customHeight="1">
      <c r="I87" s="13"/>
    </row>
    <row r="88" ht="12" customHeight="1">
      <c r="I88" s="13"/>
    </row>
    <row r="89" ht="12" customHeight="1">
      <c r="I89" s="13"/>
    </row>
    <row r="90" ht="12" customHeight="1">
      <c r="I90" s="13"/>
    </row>
    <row r="91" ht="12" customHeight="1">
      <c r="I91" s="13"/>
    </row>
    <row r="92" ht="12" customHeight="1">
      <c r="I92" s="13"/>
    </row>
    <row r="93" ht="12" customHeight="1">
      <c r="I93" s="13"/>
    </row>
    <row r="94" ht="12" customHeight="1">
      <c r="I94" s="13"/>
    </row>
    <row r="95" ht="12" customHeight="1">
      <c r="I95" s="13"/>
    </row>
    <row r="96" ht="12" customHeight="1">
      <c r="I96" s="13"/>
    </row>
    <row r="97" ht="12" customHeight="1">
      <c r="I97" s="13"/>
    </row>
    <row r="98" ht="12" customHeight="1">
      <c r="I98" s="13"/>
    </row>
    <row r="99" ht="12" customHeight="1">
      <c r="I99" s="13"/>
    </row>
  </sheetData>
  <sheetProtection/>
  <mergeCells count="3">
    <mergeCell ref="D23:F23"/>
    <mergeCell ref="C3:F3"/>
    <mergeCell ref="D6:F6"/>
  </mergeCells>
  <hyperlinks>
    <hyperlink ref="I2" location="Ф1!A1" display="Бухгалтерский баланс (Форма №1)"/>
    <hyperlink ref="I3" location="Ф2!A1" display="Отчет о прибылях и убытках (Форма №2) "/>
    <hyperlink ref="I4" location="Ф3!A1" display="Отчет об изменении капитала (Форма № 3)"/>
    <hyperlink ref="I5" location="Ф4!A1" display="Отчет о движении денежных средств (Форма № 4)"/>
    <hyperlink ref="I6" location="Т5!A1" display="Т.5 Расчет показателей платежеспособности "/>
    <hyperlink ref="I7" location="Т2!A1" display="Т.2 Анализ платежеспособности организации"/>
    <hyperlink ref="I8" location="Т3!A1" display="т.3 Расчет величины чистых активов"/>
    <hyperlink ref="I9" location="Т4!A1" display="т.4 Анализ формирования величины чистых активов организации"/>
    <hyperlink ref="I10" location="Т5!A1" display="т.5 Анализ показателей финансовой независимости по критерию собственности источников средств"/>
    <hyperlink ref="I11" location="Т6!A1" display="т.6 Анализ состава, структуры и темпов роста дебиторской задолженности"/>
    <hyperlink ref="I12" location="Т7!A1" display="т.7 Анализ состава, структуры и темпов роста кредиторской задолженности"/>
    <hyperlink ref="I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I14" location="Т9!A1" display="т.9 Анализ состояния расчетов"/>
    <hyperlink ref="I15" location="Т10!A1" display="т.10 Определение наличия собственных и заемных оборотных активов по критерию собственности источников"/>
    <hyperlink ref="I16" location="Т11!A1" display="т.11 Анализ факторов изменения наличия собственных оборотных активов"/>
    <hyperlink ref="I17" location="Т12!A1" display="т.12 Степень покрытия внеоборотных активов источниками собственных средств"/>
    <hyperlink ref="I18" location="Т13!A1" display="т.13 Анализ динамики притока и оттока денежных средств"/>
    <hyperlink ref="I19" location="Т14!A1" display="т.14 Анализ структуры притока и оттока денежных средств"/>
    <hyperlink ref="I20" location="Т15!A1" display="т.15 Анализ деловой активности организации"/>
    <hyperlink ref="I21" location="Т16!A1" display="т.16 Анализ состава и структуры  выручки (нетто) от реализации товаров, продукции, работ, услуг"/>
    <hyperlink ref="I22" location="Т17!A1" display="т.17 Анализ динамики выручки (нетто) от реализации товаров, продукции, работ, услуг  на экспорт"/>
    <hyperlink ref="I23" location="Т18!A1" display="т.18 Анализ конкурентоспособности продукции по критерию цены и прибыли"/>
    <hyperlink ref="I24" location="Т19!A1" display="т.19 ПЕРЕЧЕНЬ показателей реестра финансового состояния организации"/>
    <hyperlink ref="I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AO9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25390625" style="14" bestFit="1" customWidth="1"/>
    <col min="4" max="4" width="60.00390625" style="14" customWidth="1"/>
    <col min="5" max="5" width="14.625" style="15" customWidth="1"/>
    <col min="6" max="6" width="14.00390625" style="15" customWidth="1"/>
    <col min="7" max="7" width="12.375" style="15" bestFit="1" customWidth="1"/>
    <col min="8" max="8" width="11.625" style="15" bestFit="1" customWidth="1"/>
    <col min="9" max="9" width="3.00390625" style="1" customWidth="1"/>
    <col min="10" max="10" width="2.75390625" style="1" customWidth="1"/>
    <col min="11" max="11" width="67.125" style="1" customWidth="1"/>
    <col min="12" max="12" width="2.75390625" style="1" customWidth="1"/>
    <col min="13" max="13" width="6.625" style="1" bestFit="1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 thickBot="1">
      <c r="B1" s="5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41" ht="11.25" customHeight="1">
      <c r="B2" s="16"/>
      <c r="C2" s="17"/>
      <c r="D2" s="17"/>
      <c r="E2" s="17"/>
      <c r="F2" s="17"/>
      <c r="G2" s="17"/>
      <c r="H2" s="17"/>
      <c r="I2" s="18"/>
      <c r="K2" s="77" t="s">
        <v>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9"/>
      <c r="C3" s="80" t="s">
        <v>443</v>
      </c>
      <c r="D3" s="80"/>
      <c r="E3" s="80"/>
      <c r="F3" s="80"/>
      <c r="G3" s="80"/>
      <c r="H3" s="80"/>
      <c r="I3" s="20"/>
      <c r="K3" s="77" t="s">
        <v>117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2.75" customHeight="1">
      <c r="B4" s="19"/>
      <c r="C4" s="7"/>
      <c r="D4" s="7"/>
      <c r="E4" s="7"/>
      <c r="F4" s="7"/>
      <c r="G4" s="7"/>
      <c r="H4" s="7"/>
      <c r="I4" s="20"/>
      <c r="K4" s="77" t="s">
        <v>192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 customHeight="1">
      <c r="B5" s="21"/>
      <c r="C5" s="91" t="s">
        <v>363</v>
      </c>
      <c r="D5" s="91" t="s">
        <v>314</v>
      </c>
      <c r="E5" s="115" t="s">
        <v>445</v>
      </c>
      <c r="F5" s="115"/>
      <c r="G5" s="113" t="s">
        <v>444</v>
      </c>
      <c r="H5" s="113" t="s">
        <v>441</v>
      </c>
      <c r="I5" s="20"/>
      <c r="K5" s="77" t="s">
        <v>308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39.75" customHeight="1">
      <c r="B6" s="21"/>
      <c r="C6" s="92"/>
      <c r="D6" s="92"/>
      <c r="E6" s="48" t="s">
        <v>376</v>
      </c>
      <c r="F6" s="48" t="s">
        <v>377</v>
      </c>
      <c r="G6" s="114"/>
      <c r="H6" s="114"/>
      <c r="I6" s="20"/>
      <c r="K6" s="78" t="s">
        <v>747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23" s="13" customFormat="1" ht="38.25">
      <c r="B7" s="2"/>
      <c r="C7" s="32">
        <v>1</v>
      </c>
      <c r="D7" s="10" t="s">
        <v>447</v>
      </c>
      <c r="E7" s="52">
        <f>'Ф1'!E57/'Ф1'!E80</f>
        <v>0.5685594567259067</v>
      </c>
      <c r="F7" s="52">
        <f>'Ф1'!F57/'Ф1'!F80</f>
        <v>0.666204005204229</v>
      </c>
      <c r="G7" s="52">
        <f>F7-E7</f>
        <v>0.09764454847832227</v>
      </c>
      <c r="H7" s="52">
        <f>F7/E7</f>
        <v>1.1717402592168915</v>
      </c>
      <c r="I7" s="3"/>
      <c r="K7" s="79" t="s">
        <v>748</v>
      </c>
      <c r="R7" s="12"/>
      <c r="S7" s="12"/>
      <c r="T7" s="12"/>
      <c r="U7" s="12"/>
      <c r="V7" s="12"/>
      <c r="W7" s="12"/>
    </row>
    <row r="8" spans="2:23" s="13" customFormat="1" ht="46.5">
      <c r="B8" s="2"/>
      <c r="C8" s="32">
        <v>2</v>
      </c>
      <c r="D8" s="10" t="s">
        <v>448</v>
      </c>
      <c r="E8" s="52">
        <f>('Ф1'!E61+'Ф1'!E79)/'Ф1'!E80</f>
        <v>0.4314405432740933</v>
      </c>
      <c r="F8" s="52">
        <f>('Ф1'!F61+'Ф1'!F79)/'Ф1'!F80</f>
        <v>0.33379599479577104</v>
      </c>
      <c r="G8" s="52">
        <f aca="true" t="shared" si="0" ref="G8:G13">F8-E8</f>
        <v>-0.09764454847832227</v>
      </c>
      <c r="H8" s="52">
        <f aca="true" t="shared" si="1" ref="H8:H13">F8/E8</f>
        <v>0.7736778566582491</v>
      </c>
      <c r="I8" s="3"/>
      <c r="K8" s="79" t="s">
        <v>746</v>
      </c>
      <c r="R8" s="12"/>
      <c r="S8" s="12"/>
      <c r="T8" s="12"/>
      <c r="U8" s="12"/>
      <c r="V8" s="12"/>
      <c r="W8" s="12"/>
    </row>
    <row r="9" spans="2:23" s="13" customFormat="1" ht="36">
      <c r="B9" s="2"/>
      <c r="C9" s="32">
        <v>3</v>
      </c>
      <c r="D9" s="10" t="s">
        <v>449</v>
      </c>
      <c r="E9" s="52">
        <f>'Ф1'!E61/'Ф1'!E80</f>
        <v>0.004623609305013726</v>
      </c>
      <c r="F9" s="52">
        <f>'Ф1'!F61/'Ф1'!F80</f>
        <v>0.0021375529578745315</v>
      </c>
      <c r="G9" s="52">
        <f t="shared" si="0"/>
        <v>-0.0024860563471391945</v>
      </c>
      <c r="H9" s="52">
        <f t="shared" si="1"/>
        <v>0.46231262567030107</v>
      </c>
      <c r="I9" s="3"/>
      <c r="K9" s="79" t="s">
        <v>749</v>
      </c>
      <c r="R9" s="12"/>
      <c r="S9" s="12"/>
      <c r="T9" s="12"/>
      <c r="U9" s="12"/>
      <c r="V9" s="12"/>
      <c r="W9" s="12"/>
    </row>
    <row r="10" spans="2:23" s="13" customFormat="1" ht="36">
      <c r="B10" s="2"/>
      <c r="C10" s="32">
        <v>4</v>
      </c>
      <c r="D10" s="10" t="s">
        <v>450</v>
      </c>
      <c r="E10" s="52">
        <f>'Ф1'!E79/'Ф1'!E80</f>
        <v>0.4268169339690796</v>
      </c>
      <c r="F10" s="52">
        <f>'Ф1'!F79/'Ф1'!F80</f>
        <v>0.33165844183789656</v>
      </c>
      <c r="G10" s="52">
        <f t="shared" si="0"/>
        <v>-0.09515849213118305</v>
      </c>
      <c r="H10" s="52">
        <f t="shared" si="1"/>
        <v>0.7770508043195945</v>
      </c>
      <c r="I10" s="3"/>
      <c r="K10" s="79" t="s">
        <v>750</v>
      </c>
      <c r="R10" s="12"/>
      <c r="S10" s="12"/>
      <c r="T10" s="12"/>
      <c r="U10" s="12"/>
      <c r="V10" s="12"/>
      <c r="W10" s="12"/>
    </row>
    <row r="11" spans="2:23" s="13" customFormat="1" ht="46.5">
      <c r="B11" s="2"/>
      <c r="C11" s="32">
        <v>5</v>
      </c>
      <c r="D11" s="10" t="s">
        <v>446</v>
      </c>
      <c r="E11" s="52">
        <f>'Ф1'!E57/('Ф1'!E61+'Ф1'!E79)</f>
        <v>1.3178164768921634</v>
      </c>
      <c r="F11" s="52">
        <f>'Ф1'!F57/('Ф1'!F61+'Ф1'!F79)</f>
        <v>1.995841818329299</v>
      </c>
      <c r="G11" s="52">
        <f t="shared" si="0"/>
        <v>0.6780253414371356</v>
      </c>
      <c r="H11" s="52">
        <f t="shared" si="1"/>
        <v>1.5145066504526776</v>
      </c>
      <c r="I11" s="3"/>
      <c r="K11" s="79" t="s">
        <v>751</v>
      </c>
      <c r="R11" s="12"/>
      <c r="S11" s="12"/>
      <c r="T11" s="12"/>
      <c r="U11" s="12"/>
      <c r="V11" s="12"/>
      <c r="W11" s="12"/>
    </row>
    <row r="12" spans="2:23" s="13" customFormat="1" ht="46.5">
      <c r="B12" s="2"/>
      <c r="C12" s="32">
        <v>6</v>
      </c>
      <c r="D12" s="10" t="s">
        <v>451</v>
      </c>
      <c r="E12" s="52">
        <f>('Ф1'!E79+'Ф1'!E61)/'Ф1'!E57</f>
        <v>0.7588310038119441</v>
      </c>
      <c r="F12" s="52">
        <f>('Ф1'!F79+'Ф1'!F61)/'Ф1'!F57</f>
        <v>0.5010417112299466</v>
      </c>
      <c r="G12" s="52">
        <f t="shared" si="0"/>
        <v>-0.25778929258199756</v>
      </c>
      <c r="H12" s="52">
        <f t="shared" si="1"/>
        <v>0.6602810226690689</v>
      </c>
      <c r="I12" s="3"/>
      <c r="K12" s="79" t="s">
        <v>752</v>
      </c>
      <c r="R12" s="12"/>
      <c r="S12" s="12"/>
      <c r="T12" s="12"/>
      <c r="U12" s="12"/>
      <c r="V12" s="12"/>
      <c r="W12" s="12"/>
    </row>
    <row r="13" spans="2:23" s="13" customFormat="1" ht="36">
      <c r="B13" s="2"/>
      <c r="C13" s="32">
        <v>7</v>
      </c>
      <c r="D13" s="10" t="s">
        <v>452</v>
      </c>
      <c r="E13" s="52">
        <f>'Ф1'!E64/'Ф1'!E79</f>
        <v>0.9187542315504401</v>
      </c>
      <c r="F13" s="52">
        <f>'Ф1'!F64/'Ф1'!F79</f>
        <v>0.9484396550612924</v>
      </c>
      <c r="G13" s="52">
        <f t="shared" si="0"/>
        <v>0.029685423510852238</v>
      </c>
      <c r="H13" s="52">
        <f t="shared" si="1"/>
        <v>1.0323105162310455</v>
      </c>
      <c r="I13" s="3"/>
      <c r="K13" s="79" t="s">
        <v>753</v>
      </c>
      <c r="R13" s="12"/>
      <c r="S13" s="12"/>
      <c r="T13" s="12"/>
      <c r="U13" s="12"/>
      <c r="V13" s="12"/>
      <c r="W13" s="12"/>
    </row>
    <row r="14" spans="2:11" ht="12" customHeight="1" thickBot="1">
      <c r="B14" s="4"/>
      <c r="C14" s="22"/>
      <c r="D14" s="22"/>
      <c r="E14" s="22"/>
      <c r="F14" s="22"/>
      <c r="G14" s="22"/>
      <c r="H14" s="22"/>
      <c r="I14" s="23"/>
      <c r="K14" s="79" t="s">
        <v>754</v>
      </c>
    </row>
    <row r="15" ht="12" customHeight="1">
      <c r="K15" s="79" t="s">
        <v>755</v>
      </c>
    </row>
    <row r="16" ht="12" customHeight="1">
      <c r="K16" s="79" t="s">
        <v>756</v>
      </c>
    </row>
    <row r="17" ht="12" customHeight="1">
      <c r="K17" s="79" t="s">
        <v>757</v>
      </c>
    </row>
    <row r="18" ht="12" customHeight="1">
      <c r="K18" s="79" t="s">
        <v>758</v>
      </c>
    </row>
    <row r="19" ht="12" customHeight="1">
      <c r="K19" s="79" t="s">
        <v>759</v>
      </c>
    </row>
    <row r="20" ht="12" customHeight="1">
      <c r="K20" s="79" t="s">
        <v>760</v>
      </c>
    </row>
    <row r="21" ht="12" customHeight="1">
      <c r="K21" s="79" t="s">
        <v>761</v>
      </c>
    </row>
    <row r="22" ht="12" customHeight="1">
      <c r="K22" s="79" t="s">
        <v>762</v>
      </c>
    </row>
    <row r="23" ht="12" customHeight="1">
      <c r="K23" s="79" t="s">
        <v>763</v>
      </c>
    </row>
    <row r="24" ht="12" customHeight="1">
      <c r="K24" s="79" t="s">
        <v>764</v>
      </c>
    </row>
    <row r="25" ht="12" customHeight="1">
      <c r="K25" s="79" t="s">
        <v>765</v>
      </c>
    </row>
    <row r="26" ht="12" customHeight="1">
      <c r="K26" s="13"/>
    </row>
    <row r="27" ht="12" customHeight="1">
      <c r="K27" s="13"/>
    </row>
    <row r="28" ht="12" customHeight="1">
      <c r="K28" s="13"/>
    </row>
    <row r="29" ht="12" customHeight="1">
      <c r="K29" s="13"/>
    </row>
    <row r="30" ht="12" customHeight="1">
      <c r="K30" s="13"/>
    </row>
    <row r="31" ht="12" customHeight="1">
      <c r="K31" s="13"/>
    </row>
    <row r="32" ht="12" customHeight="1">
      <c r="K32" s="13"/>
    </row>
    <row r="33" ht="12" customHeight="1">
      <c r="K33" s="13"/>
    </row>
    <row r="34" ht="12" customHeight="1">
      <c r="K34" s="13"/>
    </row>
    <row r="35" ht="12" customHeight="1">
      <c r="K35" s="13"/>
    </row>
    <row r="36" ht="12" customHeight="1">
      <c r="K36" s="13"/>
    </row>
    <row r="37" ht="12" customHeight="1">
      <c r="K37" s="13"/>
    </row>
    <row r="38" ht="12" customHeight="1">
      <c r="K38" s="13"/>
    </row>
    <row r="39" ht="12" customHeight="1">
      <c r="K39" s="13"/>
    </row>
    <row r="40" ht="12" customHeight="1">
      <c r="K40" s="13"/>
    </row>
    <row r="41" ht="12" customHeight="1">
      <c r="K41" s="13"/>
    </row>
    <row r="42" ht="12" customHeight="1">
      <c r="K42" s="13"/>
    </row>
    <row r="43" ht="12" customHeight="1">
      <c r="K43" s="13"/>
    </row>
    <row r="44" ht="12" customHeight="1">
      <c r="K44" s="13"/>
    </row>
    <row r="45" ht="12" customHeight="1">
      <c r="K45" s="13"/>
    </row>
    <row r="46" ht="12" customHeight="1">
      <c r="K46" s="13"/>
    </row>
    <row r="47" ht="12" customHeight="1">
      <c r="K47" s="13"/>
    </row>
    <row r="48" ht="12" customHeight="1">
      <c r="K48" s="13"/>
    </row>
    <row r="49" ht="12" customHeight="1">
      <c r="K49" s="13"/>
    </row>
    <row r="50" ht="12" customHeight="1">
      <c r="K50" s="13"/>
    </row>
    <row r="51" ht="12" customHeight="1">
      <c r="K51" s="13"/>
    </row>
    <row r="52" ht="12" customHeight="1">
      <c r="K52" s="13"/>
    </row>
    <row r="53" ht="12" customHeight="1">
      <c r="K53" s="13"/>
    </row>
    <row r="54" ht="12" customHeight="1">
      <c r="K54" s="13"/>
    </row>
    <row r="55" ht="12" customHeight="1">
      <c r="K55" s="13"/>
    </row>
    <row r="56" ht="12" customHeight="1">
      <c r="K56" s="13"/>
    </row>
    <row r="57" ht="12" customHeight="1">
      <c r="K57" s="13"/>
    </row>
    <row r="58" ht="12" customHeight="1">
      <c r="K58" s="13"/>
    </row>
    <row r="59" ht="12" customHeight="1">
      <c r="K59" s="13"/>
    </row>
    <row r="60" ht="12" customHeight="1">
      <c r="K60" s="13"/>
    </row>
    <row r="61" ht="12" customHeight="1">
      <c r="K61" s="13"/>
    </row>
    <row r="62" ht="12" customHeight="1">
      <c r="K62" s="13"/>
    </row>
    <row r="63" ht="12" customHeight="1">
      <c r="K63" s="13"/>
    </row>
    <row r="64" ht="12" customHeight="1">
      <c r="K64" s="13"/>
    </row>
    <row r="65" ht="12" customHeight="1">
      <c r="K65" s="13"/>
    </row>
    <row r="66" ht="12" customHeight="1">
      <c r="K66" s="13"/>
    </row>
    <row r="67" ht="12" customHeight="1">
      <c r="K67" s="13"/>
    </row>
    <row r="68" ht="12" customHeight="1">
      <c r="K68" s="13"/>
    </row>
    <row r="69" ht="12" customHeight="1">
      <c r="K69" s="13"/>
    </row>
    <row r="70" ht="12" customHeight="1">
      <c r="K70" s="13"/>
    </row>
    <row r="71" ht="12" customHeight="1">
      <c r="K71" s="13"/>
    </row>
    <row r="72" ht="12" customHeight="1">
      <c r="K72" s="13"/>
    </row>
    <row r="73" ht="12" customHeight="1">
      <c r="K73" s="13"/>
    </row>
    <row r="74" ht="12" customHeight="1">
      <c r="K74" s="13"/>
    </row>
    <row r="75" ht="12" customHeight="1">
      <c r="K75" s="13"/>
    </row>
    <row r="76" ht="12" customHeight="1">
      <c r="K76" s="13"/>
    </row>
    <row r="77" ht="12" customHeight="1">
      <c r="K77" s="13"/>
    </row>
    <row r="78" ht="12" customHeight="1">
      <c r="K78" s="13"/>
    </row>
    <row r="79" ht="12" customHeight="1">
      <c r="K79" s="13"/>
    </row>
    <row r="80" ht="12" customHeight="1">
      <c r="K80" s="13"/>
    </row>
    <row r="81" ht="12" customHeight="1">
      <c r="K81" s="13"/>
    </row>
    <row r="82" ht="12" customHeight="1">
      <c r="K82" s="13"/>
    </row>
    <row r="83" ht="12" customHeight="1">
      <c r="K83" s="13"/>
    </row>
    <row r="84" ht="12" customHeight="1">
      <c r="K84" s="13"/>
    </row>
    <row r="85" ht="12" customHeight="1">
      <c r="K85" s="13"/>
    </row>
    <row r="86" ht="12" customHeight="1">
      <c r="K86" s="13"/>
    </row>
    <row r="87" ht="12" customHeight="1">
      <c r="K87" s="13"/>
    </row>
    <row r="88" ht="12" customHeight="1">
      <c r="K88" s="13"/>
    </row>
    <row r="89" ht="12" customHeight="1">
      <c r="K89" s="13"/>
    </row>
    <row r="90" ht="12" customHeight="1">
      <c r="K90" s="13"/>
    </row>
    <row r="91" ht="12" customHeight="1">
      <c r="K91" s="13"/>
    </row>
    <row r="92" ht="12" customHeight="1">
      <c r="K92" s="13"/>
    </row>
    <row r="93" ht="12" customHeight="1">
      <c r="K93" s="13"/>
    </row>
    <row r="94" ht="12" customHeight="1">
      <c r="K94" s="13"/>
    </row>
    <row r="95" ht="12" customHeight="1">
      <c r="K95" s="13"/>
    </row>
    <row r="96" ht="12" customHeight="1">
      <c r="K96" s="13"/>
    </row>
    <row r="97" ht="12" customHeight="1">
      <c r="K97" s="13"/>
    </row>
    <row r="98" ht="12" customHeight="1">
      <c r="K98" s="13"/>
    </row>
    <row r="99" ht="12" customHeight="1">
      <c r="K99" s="13"/>
    </row>
  </sheetData>
  <sheetProtection/>
  <mergeCells count="6">
    <mergeCell ref="G5:G6"/>
    <mergeCell ref="C3:H3"/>
    <mergeCell ref="C5:C6"/>
    <mergeCell ref="D5:D6"/>
    <mergeCell ref="E5:F5"/>
    <mergeCell ref="H5:H6"/>
  </mergeCells>
  <hyperlinks>
    <hyperlink ref="K2" location="Ф1!A1" display="Бухгалтерский баланс (Форма №1)"/>
    <hyperlink ref="K3" location="Ф2!A1" display="Отчет о прибылях и убытках (Форма №2) "/>
    <hyperlink ref="K4" location="Ф3!A1" display="Отчет об изменении капитала (Форма № 3)"/>
    <hyperlink ref="K5" location="Ф4!A1" display="Отчет о движении денежных средств (Форма № 4)"/>
    <hyperlink ref="K6" location="Т1!A1" display="т.1 Расчет показателей платежеспособности "/>
    <hyperlink ref="K7" location="Т2!A1" display="Т.2 Анализ платежеспособности организации"/>
    <hyperlink ref="K8" location="Т3!A1" display="т.3 Расчет величины чистых активов"/>
    <hyperlink ref="K9" location="Т4!A1" display="т.4 Анализ формирования величины чистых активов организации"/>
    <hyperlink ref="K10" location="Т5!A1" display="т.5 Анализ показателей финансовой независимости по критерию собственности источников средств"/>
    <hyperlink ref="K11" location="Т6!A1" display="т.6 Анализ состава, структуры и темпов роста дебиторской задолженности"/>
    <hyperlink ref="K12" location="Т7!A1" display="т.7 Анализ состава, структуры и темпов роста кредиторской задолженности"/>
    <hyperlink ref="K13" location="Т8!A1" display="т.8 Степень покрытия кредиторской задолженности денежными средствами и соотношение кредиторской и дебиторской задолженности"/>
    <hyperlink ref="K14" location="Т9!A1" display="т.9 Анализ состояния расчетов"/>
    <hyperlink ref="K15" location="Т10!A1" display="т.10 Определение наличия собственных и заемных оборотных активов по критерию собственности источников"/>
    <hyperlink ref="K16" location="Т11!A1" display="т.11 Анализ факторов изменения наличия собственных оборотных активов"/>
    <hyperlink ref="K17" location="Т12!A1" display="т.12 Степень покрытия внеоборотных активов источниками собственных средств"/>
    <hyperlink ref="K18" location="Т13!A1" display="т.13 Анализ динамики притока и оттока денежных средств"/>
    <hyperlink ref="K19" location="Т14!A1" display="т.14 Анализ структуры притока и оттока денежных средств"/>
    <hyperlink ref="K20" location="Т15!A1" display="т.15 Анализ деловой активности организации"/>
    <hyperlink ref="K21" location="Т16!A1" display="т.16 Анализ состава и структуры  выручки (нетто) от реализации товаров, продукции, работ, услуг"/>
    <hyperlink ref="K22" location="Т17!A1" display="т.17 Анализ динамики выручки (нетто) от реализации товаров, продукции, работ, услуг  на экспорт"/>
    <hyperlink ref="K23" location="Т18!A1" display="т.18 Анализ конкурентоспособности продукции по критерию цены и прибыли"/>
    <hyperlink ref="K24" location="Т19!A1" display="т.19 ПЕРЕЧЕНЬ показателей реестра финансового состояния организации"/>
    <hyperlink ref="K25" location="Пр.1!A1" display="Пр.1 Нормативные значения коэффициентов платежеспособности, дифференцированные по отраслям (подотраслям) народного хозяйств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2011-02-01T13:06:17Z</cp:lastPrinted>
  <dcterms:created xsi:type="dcterms:W3CDTF">2004-01-26T15:28:24Z</dcterms:created>
  <dcterms:modified xsi:type="dcterms:W3CDTF">2021-03-17T10:23:26Z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