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Расчет" sheetId="1" r:id="rId1"/>
  </sheets>
  <definedNames>
    <definedName name="_xlnm.Print_Area" localSheetId="0">'Расчет'!$D$16:$P$49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<sst xmlns="http://schemas.openxmlformats.org/spreadsheetml/2006/main" count="106" uniqueCount="104">
  <si>
    <t>Индексация заработной платы в связи с инфляцией</t>
  </si>
  <si>
    <t>январь 2017 г.</t>
  </si>
  <si>
    <t>январе 2017 г.</t>
  </si>
  <si>
    <t>февраль 2017 г.</t>
  </si>
  <si>
    <t>феврале 2017 г.</t>
  </si>
  <si>
    <t>Месяц проведения последней индексации -</t>
  </si>
  <si>
    <t>март 2017 г.</t>
  </si>
  <si>
    <t>марте 2017 г.</t>
  </si>
  <si>
    <t>Размер БПМ в среднем на душу населения используемый в расчете -</t>
  </si>
  <si>
    <t>руб.</t>
  </si>
  <si>
    <t>апрель 2017 г.</t>
  </si>
  <si>
    <t>апреле 2017 г.</t>
  </si>
  <si>
    <t>Месяц, за который проводится индексация -</t>
  </si>
  <si>
    <t>май 2017 г.</t>
  </si>
  <si>
    <t>мае 2017 г.</t>
  </si>
  <si>
    <t>Индекс потребительских цен рассчитанный нарастающим итогом составил</t>
  </si>
  <si>
    <t>.</t>
  </si>
  <si>
    <t>июнь 2017 г.</t>
  </si>
  <si>
    <t>июне 2017 г.</t>
  </si>
  <si>
    <t>июль 2017 г.</t>
  </si>
  <si>
    <t>июле 2017 г.</t>
  </si>
  <si>
    <t>август 2017 г.</t>
  </si>
  <si>
    <t>августе 2017 г.</t>
  </si>
  <si>
    <t>сентябрь 2017 г.</t>
  </si>
  <si>
    <t>сентябре 2017 г.</t>
  </si>
  <si>
    <t>октябрь 2017 г.</t>
  </si>
  <si>
    <t>октябре 2017 г.</t>
  </si>
  <si>
    <t>ноябрь 2017 г.</t>
  </si>
  <si>
    <t>ноябре 2017 г.</t>
  </si>
  <si>
    <t>декабрь 2017 г.</t>
  </si>
  <si>
    <t>декабре 2017 г.</t>
  </si>
  <si>
    <t>январь 2018 г.</t>
  </si>
  <si>
    <t>январе 2018 г.</t>
  </si>
  <si>
    <t>февраль 2018 г.</t>
  </si>
  <si>
    <t>феврале 2018 г.</t>
  </si>
  <si>
    <t>март 2018 г.</t>
  </si>
  <si>
    <t>марте 2018 г.</t>
  </si>
  <si>
    <t>апрель 2018 г.</t>
  </si>
  <si>
    <t>апреле 2018 г.</t>
  </si>
  <si>
    <t>май 2018 г.</t>
  </si>
  <si>
    <t>мае 2018 г.</t>
  </si>
  <si>
    <t>июнь 2018 г.</t>
  </si>
  <si>
    <t>июне 2018 г.</t>
  </si>
  <si>
    <t>июль 2018 г.</t>
  </si>
  <si>
    <t>июле 2018 г.</t>
  </si>
  <si>
    <t>август 2018 г.</t>
  </si>
  <si>
    <t>августе 2018 г.</t>
  </si>
  <si>
    <t>сентябрь 2018 г.</t>
  </si>
  <si>
    <t>сентябре 2018 г.</t>
  </si>
  <si>
    <t>октябрь 2018 г.</t>
  </si>
  <si>
    <t>октябре 2018 г.</t>
  </si>
  <si>
    <t>ноябрь 2018 г.</t>
  </si>
  <si>
    <t>ноябре 2018 г.</t>
  </si>
  <si>
    <t>декабрь 2018 г.</t>
  </si>
  <si>
    <t>декабре 2018 г.</t>
  </si>
  <si>
    <t>январь 2019 г.</t>
  </si>
  <si>
    <t>январе 2019 г.</t>
  </si>
  <si>
    <t>февраль 2019 г.</t>
  </si>
  <si>
    <t>феврале 2019 г.</t>
  </si>
  <si>
    <t>март 2019 г.</t>
  </si>
  <si>
    <t>марте 2019 г.</t>
  </si>
  <si>
    <t>апрель 2019 г.</t>
  </si>
  <si>
    <t>апреле 2019 г.</t>
  </si>
  <si>
    <t>май 2019 г.</t>
  </si>
  <si>
    <t>мае 2019 г.</t>
  </si>
  <si>
    <t>июнь 2019 г.</t>
  </si>
  <si>
    <t>июне 2019 г.</t>
  </si>
  <si>
    <t>июль 2019 г.</t>
  </si>
  <si>
    <t>июле 2019 г.</t>
  </si>
  <si>
    <t>август 2019 г.</t>
  </si>
  <si>
    <t>августе 2019 г.</t>
  </si>
  <si>
    <t>сентябрь 2019 г.</t>
  </si>
  <si>
    <t>сентябре 2019 г.</t>
  </si>
  <si>
    <t>октябрь 2019 г.</t>
  </si>
  <si>
    <t>октябре 2019 г.</t>
  </si>
  <si>
    <t>ноябрь 2019 г.</t>
  </si>
  <si>
    <t>ноябре 2019 г.</t>
  </si>
  <si>
    <t>декабрь 2019 г.</t>
  </si>
  <si>
    <t>декабре 2019 г.</t>
  </si>
  <si>
    <t>январь 2020 г.</t>
  </si>
  <si>
    <t>январе 2020 г.</t>
  </si>
  <si>
    <t>февраль 2020 г.</t>
  </si>
  <si>
    <t>феврале 2020 г.</t>
  </si>
  <si>
    <t>март 2020 г.</t>
  </si>
  <si>
    <t>марте 2020 г.</t>
  </si>
  <si>
    <t>апрель 2020 г.</t>
  </si>
  <si>
    <t>апреле 2020 г.</t>
  </si>
  <si>
    <t>май 2020 г.</t>
  </si>
  <si>
    <t>мае 2020 г.</t>
  </si>
  <si>
    <t>июнь 2020 г.</t>
  </si>
  <si>
    <t>июне 2020 г.</t>
  </si>
  <si>
    <t>июль 2020 г.</t>
  </si>
  <si>
    <t>июле 2020 г.</t>
  </si>
  <si>
    <t>август 2020 г.</t>
  </si>
  <si>
    <t>августе 2020 г.</t>
  </si>
  <si>
    <t>сентябрь 2020 г.</t>
  </si>
  <si>
    <t>сентябре 2020 г.</t>
  </si>
  <si>
    <t>октябрь 2020 г.</t>
  </si>
  <si>
    <t>октябре 2020 г.</t>
  </si>
  <si>
    <t>ноябрь 2020 г.</t>
  </si>
  <si>
    <t>ноябре 2020 г.</t>
  </si>
  <si>
    <t>декабрь 2020 г.</t>
  </si>
  <si>
    <t>декабре 2020 г.</t>
  </si>
  <si>
    <t xml:space="preserve">
Индексы потребительских, публикуемые ежемесячно Национальным статистическим комитетом Республики Беларусь (https://www.belstat.gov.by)
Индексация денежных доходов производится, если индекс потребительских цен, исчисленный нарастающим итогом с момента предыдущей индексации, превысит 5-процентный порог.
Норматив индексации денежных доходов населения, подлежащих индексации в соответствии с Законом Республики Беларусь от 21.12.1990 № 476-XII «Об индексации доходов населения с учетом инфляции» (далее - Закон № 476-XII), установлен п.1 Указа Президента Республики Беларусь от 28.01.2006 № 55 (далее - Указ 
№ 55) в размере 100 % бюджета прожиточного минимума в среднем на душу населения, утвержденного Министерством труда и социальной защиты Республики Беларусь и действующего на момент индексации.
Индексированный доход выплачивается начиная со следующего месяца в соответствии с частью 3 ст.2 Закона РБ «Об индексации доходов населения с учетом инфляции»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</si>
</sst>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[$-F419]mmmm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0.5"/>
      <name val="Times New Roman"/>
      <family val="1"/>
    </font>
    <font>
      <i/>
      <sz val="9"/>
      <name val="Times New Roman"/>
      <family val="1"/>
    </font>
    <font>
      <i/>
      <sz val="9"/>
      <color indexed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49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8"/>
      <color indexed="1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14" borderId="7" applyNumberFormat="0" applyAlignment="0" applyProtection="0"/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5" borderId="0" xfId="0" applyFont="1" applyFill="1" applyAlignment="1">
      <alignment/>
    </xf>
    <xf numFmtId="49" fontId="2" fillId="5" borderId="0" xfId="0" applyNumberFormat="1" applyFont="1" applyFill="1" applyAlignment="1">
      <alignment/>
    </xf>
    <xf numFmtId="164" fontId="2" fillId="5" borderId="0" xfId="0" applyNumberFormat="1" applyFont="1" applyFill="1" applyAlignment="1">
      <alignment/>
    </xf>
    <xf numFmtId="0" fontId="2" fillId="5" borderId="0" xfId="0" applyNumberFormat="1" applyFont="1" applyFill="1" applyAlignment="1">
      <alignment/>
    </xf>
    <xf numFmtId="2" fontId="2" fillId="5" borderId="0" xfId="0" applyNumberFormat="1" applyFont="1" applyFill="1" applyAlignment="1">
      <alignment/>
    </xf>
    <xf numFmtId="0" fontId="10" fillId="5" borderId="0" xfId="0" applyFont="1" applyFill="1" applyAlignment="1">
      <alignment/>
    </xf>
    <xf numFmtId="10" fontId="10" fillId="5" borderId="0" xfId="0" applyNumberFormat="1" applyFont="1" applyFill="1" applyAlignment="1">
      <alignment/>
    </xf>
    <xf numFmtId="0" fontId="10" fillId="5" borderId="0" xfId="0" applyNumberFormat="1" applyFont="1" applyFill="1" applyAlignment="1">
      <alignment horizontal="right"/>
    </xf>
    <xf numFmtId="0" fontId="10" fillId="5" borderId="0" xfId="0" applyNumberFormat="1" applyFont="1" applyFill="1" applyAlignment="1">
      <alignment/>
    </xf>
    <xf numFmtId="0" fontId="11" fillId="5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49" fontId="3" fillId="5" borderId="0" xfId="0" applyNumberFormat="1" applyFont="1" applyFill="1" applyAlignment="1">
      <alignment vertical="top"/>
    </xf>
    <xf numFmtId="164" fontId="3" fillId="5" borderId="0" xfId="0" applyNumberFormat="1" applyFont="1" applyFill="1" applyAlignment="1">
      <alignment vertical="top"/>
    </xf>
    <xf numFmtId="0" fontId="3" fillId="5" borderId="0" xfId="0" applyNumberFormat="1" applyFont="1" applyFill="1" applyAlignment="1">
      <alignment vertical="top"/>
    </xf>
    <xf numFmtId="2" fontId="3" fillId="5" borderId="0" xfId="0" applyNumberFormat="1" applyFont="1" applyFill="1" applyAlignment="1">
      <alignment vertical="top"/>
    </xf>
    <xf numFmtId="0" fontId="5" fillId="5" borderId="0" xfId="0" applyFont="1" applyFill="1" applyAlignment="1">
      <alignment/>
    </xf>
    <xf numFmtId="0" fontId="5" fillId="5" borderId="10" xfId="0" applyFont="1" applyFill="1" applyBorder="1" applyAlignment="1">
      <alignment/>
    </xf>
    <xf numFmtId="49" fontId="5" fillId="5" borderId="10" xfId="0" applyNumberFormat="1" applyFont="1" applyFill="1" applyBorder="1" applyAlignment="1">
      <alignment horizontal="left"/>
    </xf>
    <xf numFmtId="49" fontId="6" fillId="5" borderId="10" xfId="0" applyNumberFormat="1" applyFont="1" applyFill="1" applyBorder="1" applyAlignment="1">
      <alignment horizontal="left"/>
    </xf>
    <xf numFmtId="164" fontId="6" fillId="5" borderId="10" xfId="0" applyNumberFormat="1" applyFont="1" applyFill="1" applyBorder="1" applyAlignment="1">
      <alignment/>
    </xf>
    <xf numFmtId="164" fontId="5" fillId="5" borderId="10" xfId="0" applyNumberFormat="1" applyFont="1" applyFill="1" applyBorder="1" applyAlignment="1">
      <alignment/>
    </xf>
    <xf numFmtId="0" fontId="5" fillId="5" borderId="0" xfId="0" applyFont="1" applyFill="1" applyAlignment="1">
      <alignment horizontal="right"/>
    </xf>
    <xf numFmtId="2" fontId="5" fillId="5" borderId="0" xfId="0" applyNumberFormat="1" applyFont="1" applyFill="1" applyAlignment="1">
      <alignment/>
    </xf>
    <xf numFmtId="0" fontId="5" fillId="5" borderId="10" xfId="0" applyNumberFormat="1" applyFont="1" applyFill="1" applyBorder="1" applyAlignment="1">
      <alignment/>
    </xf>
    <xf numFmtId="2" fontId="5" fillId="5" borderId="10" xfId="0" applyNumberFormat="1" applyFont="1" applyFill="1" applyBorder="1" applyAlignment="1">
      <alignment/>
    </xf>
    <xf numFmtId="17" fontId="5" fillId="5" borderId="0" xfId="0" applyNumberFormat="1" applyFont="1" applyFill="1" applyAlignment="1">
      <alignment/>
    </xf>
    <xf numFmtId="0" fontId="6" fillId="5" borderId="11" xfId="0" applyFont="1" applyFill="1" applyBorder="1" applyAlignment="1">
      <alignment/>
    </xf>
    <xf numFmtId="49" fontId="5" fillId="5" borderId="10" xfId="0" applyNumberFormat="1" applyFont="1" applyFill="1" applyBorder="1" applyAlignment="1">
      <alignment/>
    </xf>
    <xf numFmtId="49" fontId="6" fillId="5" borderId="10" xfId="0" applyNumberFormat="1" applyFont="1" applyFill="1" applyBorder="1" applyAlignment="1">
      <alignment/>
    </xf>
    <xf numFmtId="0" fontId="6" fillId="5" borderId="0" xfId="0" applyFont="1" applyFill="1" applyAlignment="1">
      <alignment/>
    </xf>
    <xf numFmtId="164" fontId="2" fillId="5" borderId="10" xfId="0" applyNumberFormat="1" applyFont="1" applyFill="1" applyBorder="1" applyAlignment="1">
      <alignment/>
    </xf>
    <xf numFmtId="0" fontId="6" fillId="5" borderId="0" xfId="0" applyFont="1" applyFill="1" applyAlignment="1">
      <alignment horizontal="right"/>
    </xf>
    <xf numFmtId="165" fontId="6" fillId="5" borderId="0" xfId="0" applyNumberFormat="1" applyFont="1" applyFill="1" applyAlignment="1">
      <alignment horizontal="left"/>
    </xf>
    <xf numFmtId="0" fontId="6" fillId="5" borderId="10" xfId="0" applyNumberFormat="1" applyFont="1" applyFill="1" applyBorder="1" applyAlignment="1">
      <alignment/>
    </xf>
    <xf numFmtId="0" fontId="10" fillId="5" borderId="0" xfId="0" applyFont="1" applyFill="1" applyAlignment="1">
      <alignment vertical="center"/>
    </xf>
    <xf numFmtId="0" fontId="6" fillId="5" borderId="11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right" vertical="center"/>
    </xf>
    <xf numFmtId="14" fontId="6" fillId="5" borderId="0" xfId="0" applyNumberFormat="1" applyFont="1" applyFill="1" applyAlignment="1">
      <alignment horizontal="left" vertical="center"/>
    </xf>
    <xf numFmtId="0" fontId="6" fillId="5" borderId="10" xfId="0" applyNumberFormat="1" applyFont="1" applyFill="1" applyBorder="1" applyAlignment="1">
      <alignment vertical="center"/>
    </xf>
    <xf numFmtId="165" fontId="6" fillId="5" borderId="0" xfId="0" applyNumberFormat="1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5" borderId="0" xfId="0" applyNumberFormat="1" applyFont="1" applyFill="1" applyAlignment="1">
      <alignment horizontal="left" vertical="center"/>
    </xf>
    <xf numFmtId="0" fontId="2" fillId="5" borderId="10" xfId="0" applyNumberFormat="1" applyFont="1" applyFill="1" applyBorder="1" applyAlignment="1">
      <alignment/>
    </xf>
    <xf numFmtId="0" fontId="5" fillId="5" borderId="11" xfId="0" applyFont="1" applyFill="1" applyBorder="1" applyAlignment="1">
      <alignment/>
    </xf>
    <xf numFmtId="10" fontId="6" fillId="5" borderId="0" xfId="0" applyNumberFormat="1" applyFont="1" applyFill="1" applyAlignment="1">
      <alignment/>
    </xf>
    <xf numFmtId="0" fontId="6" fillId="5" borderId="0" xfId="0" applyNumberFormat="1" applyFont="1" applyFill="1" applyAlignment="1">
      <alignment horizontal="right"/>
    </xf>
    <xf numFmtId="0" fontId="6" fillId="5" borderId="0" xfId="0" applyNumberFormat="1" applyFont="1" applyFill="1" applyAlignment="1">
      <alignment/>
    </xf>
    <xf numFmtId="0" fontId="6" fillId="5" borderId="10" xfId="0" applyFont="1" applyFill="1" applyBorder="1" applyAlignment="1">
      <alignment/>
    </xf>
    <xf numFmtId="49" fontId="6" fillId="5" borderId="0" xfId="0" applyNumberFormat="1" applyFont="1" applyFill="1" applyAlignment="1">
      <alignment/>
    </xf>
    <xf numFmtId="164" fontId="6" fillId="5" borderId="0" xfId="0" applyNumberFormat="1" applyFont="1" applyFill="1" applyAlignment="1">
      <alignment/>
    </xf>
    <xf numFmtId="2" fontId="6" fillId="5" borderId="0" xfId="0" applyNumberFormat="1" applyFont="1" applyFill="1" applyAlignment="1">
      <alignment/>
    </xf>
    <xf numFmtId="10" fontId="2" fillId="5" borderId="0" xfId="0" applyNumberFormat="1" applyFont="1" applyFill="1" applyAlignment="1">
      <alignment/>
    </xf>
    <xf numFmtId="0" fontId="2" fillId="5" borderId="0" xfId="0" applyNumberFormat="1" applyFont="1" applyFill="1" applyAlignment="1">
      <alignment horizontal="right"/>
    </xf>
    <xf numFmtId="10" fontId="10" fillId="4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NumberFormat="1" applyFont="1" applyFill="1" applyBorder="1" applyAlignment="1">
      <alignment horizontal="right" vertical="center"/>
    </xf>
    <xf numFmtId="0" fontId="5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6" fillId="4" borderId="0" xfId="0" applyNumberFormat="1" applyFont="1" applyFill="1" applyBorder="1" applyAlignment="1">
      <alignment horizontal="right"/>
    </xf>
    <xf numFmtId="0" fontId="6" fillId="4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2" fillId="4" borderId="12" xfId="0" applyFont="1" applyFill="1" applyBorder="1" applyAlignment="1">
      <alignment vertical="top"/>
    </xf>
    <xf numFmtId="0" fontId="10" fillId="4" borderId="13" xfId="0" applyFont="1" applyFill="1" applyBorder="1" applyAlignment="1">
      <alignment/>
    </xf>
    <xf numFmtId="10" fontId="10" fillId="4" borderId="14" xfId="0" applyNumberFormat="1" applyFont="1" applyFill="1" applyBorder="1" applyAlignment="1">
      <alignment/>
    </xf>
    <xf numFmtId="10" fontId="10" fillId="4" borderId="14" xfId="0" applyNumberFormat="1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10" fontId="10" fillId="4" borderId="14" xfId="0" applyNumberFormat="1" applyFont="1" applyFill="1" applyBorder="1" applyAlignment="1">
      <alignment/>
    </xf>
    <xf numFmtId="0" fontId="10" fillId="4" borderId="14" xfId="0" applyFont="1" applyFill="1" applyBorder="1" applyAlignment="1">
      <alignment/>
    </xf>
    <xf numFmtId="10" fontId="5" fillId="4" borderId="14" xfId="0" applyNumberFormat="1" applyFont="1" applyFill="1" applyBorder="1" applyAlignment="1">
      <alignment/>
    </xf>
    <xf numFmtId="0" fontId="5" fillId="4" borderId="13" xfId="0" applyFont="1" applyFill="1" applyBorder="1" applyAlignment="1">
      <alignment/>
    </xf>
    <xf numFmtId="10" fontId="5" fillId="4" borderId="14" xfId="0" applyNumberFormat="1" applyFont="1" applyFill="1" applyBorder="1" applyAlignment="1">
      <alignment/>
    </xf>
    <xf numFmtId="10" fontId="6" fillId="4" borderId="14" xfId="0" applyNumberFormat="1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10" fontId="6" fillId="4" borderId="15" xfId="0" applyNumberFormat="1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left" vertical="center" wrapText="1"/>
    </xf>
    <xf numFmtId="14" fontId="15" fillId="4" borderId="0" xfId="0" applyNumberFormat="1" applyFont="1" applyFill="1" applyBorder="1" applyAlignment="1">
      <alignment vertical="center"/>
    </xf>
    <xf numFmtId="3" fontId="14" fillId="4" borderId="0" xfId="0" applyNumberFormat="1" applyFont="1" applyFill="1" applyBorder="1" applyAlignment="1">
      <alignment horizontal="left" vertical="center"/>
    </xf>
    <xf numFmtId="2" fontId="15" fillId="4" borderId="0" xfId="0" applyNumberFormat="1" applyFont="1" applyFill="1" applyBorder="1" applyAlignment="1">
      <alignment vertical="center"/>
    </xf>
    <xf numFmtId="2" fontId="14" fillId="4" borderId="0" xfId="0" applyNumberFormat="1" applyFont="1" applyFill="1" applyBorder="1" applyAlignment="1">
      <alignment horizontal="left" vertical="center"/>
    </xf>
    <xf numFmtId="4" fontId="15" fillId="4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top" wrapText="1"/>
    </xf>
    <xf numFmtId="0" fontId="7" fillId="5" borderId="0" xfId="0" applyFont="1" applyFill="1" applyBorder="1" applyAlignment="1">
      <alignment horizontal="left" vertical="top" wrapText="1" indent="1" readingOrder="1"/>
    </xf>
    <xf numFmtId="0" fontId="14" fillId="4" borderId="0" xfId="0" applyFont="1" applyFill="1" applyBorder="1" applyAlignment="1">
      <alignment horizontal="left" vertical="center"/>
    </xf>
    <xf numFmtId="14" fontId="15" fillId="4" borderId="0" xfId="0" applyNumberFormat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justify" vertical="center" wrapText="1"/>
    </xf>
    <xf numFmtId="4" fontId="15" fillId="4" borderId="0" xfId="0" applyNumberFormat="1" applyFont="1" applyFill="1" applyBorder="1" applyAlignment="1">
      <alignment horizontal="center" vertical="center"/>
    </xf>
    <xf numFmtId="3" fontId="14" fillId="4" borderId="0" xfId="0" applyNumberFormat="1" applyFont="1" applyFill="1" applyBorder="1" applyAlignment="1">
      <alignment vertical="center"/>
    </xf>
    <xf numFmtId="2" fontId="15" fillId="4" borderId="0" xfId="0" applyNumberFormat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vertical="center" wrapText="1"/>
    </xf>
    <xf numFmtId="0" fontId="12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4" xfId="0" applyNumberFormat="1" applyFont="1" applyFill="1" applyBorder="1" applyAlignment="1">
      <alignment horizontal="center"/>
    </xf>
    <xf numFmtId="0" fontId="13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distributed" vertical="center" wrapText="1"/>
    </xf>
    <xf numFmtId="164" fontId="15" fillId="4" borderId="0" xfId="0" applyNumberFormat="1" applyFont="1" applyFill="1" applyBorder="1" applyAlignment="1">
      <alignment horizontal="center" vertical="center"/>
    </xf>
    <xf numFmtId="10" fontId="14" fillId="4" borderId="0" xfId="0" applyNumberFormat="1" applyFont="1" applyFill="1" applyBorder="1" applyAlignment="1">
      <alignment horizontal="justify" vertical="center"/>
    </xf>
    <xf numFmtId="0" fontId="5" fillId="4" borderId="0" xfId="0" applyFont="1" applyFill="1" applyBorder="1" applyAlignment="1">
      <alignment horizontal="distributed" vertical="center" wrapText="1"/>
    </xf>
    <xf numFmtId="0" fontId="9" fillId="4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60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38100</xdr:colOff>
      <xdr:row>17</xdr:row>
      <xdr:rowOff>38100</xdr:rowOff>
    </xdr:from>
    <xdr:ext cx="1028700" cy="266700"/>
    <xdr:sp>
      <xdr:nvSpPr>
        <xdr:cNvPr id="1" name="Drop Down 1" hidden="1"/>
        <xdr:cNvSpPr>
          <a:spLocks/>
        </xdr:cNvSpPr>
      </xdr:nvSpPr>
      <xdr:spPr>
        <a:xfrm>
          <a:off x="5886450" y="288607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14</xdr:col>
      <xdr:colOff>47625</xdr:colOff>
      <xdr:row>19</xdr:row>
      <xdr:rowOff>38100</xdr:rowOff>
    </xdr:from>
    <xdr:ext cx="1019175" cy="266700"/>
    <xdr:sp>
      <xdr:nvSpPr>
        <xdr:cNvPr id="2" name="Drop Down 2" hidden="1"/>
        <xdr:cNvSpPr>
          <a:spLocks/>
        </xdr:cNvSpPr>
      </xdr:nvSpPr>
      <xdr:spPr>
        <a:xfrm>
          <a:off x="5895975" y="3467100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14</xdr:col>
      <xdr:colOff>38100</xdr:colOff>
      <xdr:row>25</xdr:row>
      <xdr:rowOff>76200</xdr:rowOff>
    </xdr:from>
    <xdr:ext cx="1038225" cy="304800"/>
    <xdr:sp>
      <xdr:nvSpPr>
        <xdr:cNvPr id="3" name="Drop Down 3" hidden="1"/>
        <xdr:cNvSpPr>
          <a:spLocks/>
        </xdr:cNvSpPr>
      </xdr:nvSpPr>
      <xdr:spPr>
        <a:xfrm>
          <a:off x="5886450" y="5200650"/>
          <a:ext cx="103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14</xdr:col>
      <xdr:colOff>38100</xdr:colOff>
      <xdr:row>17</xdr:row>
      <xdr:rowOff>38100</xdr:rowOff>
    </xdr:from>
    <xdr:ext cx="1028700" cy="266700"/>
    <xdr:sp>
      <xdr:nvSpPr>
        <xdr:cNvPr id="4" name="Drop Down 1" hidden="1"/>
        <xdr:cNvSpPr>
          <a:spLocks/>
        </xdr:cNvSpPr>
      </xdr:nvSpPr>
      <xdr:spPr>
        <a:xfrm>
          <a:off x="5886450" y="288607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14</xdr:col>
      <xdr:colOff>47625</xdr:colOff>
      <xdr:row>19</xdr:row>
      <xdr:rowOff>38100</xdr:rowOff>
    </xdr:from>
    <xdr:ext cx="1019175" cy="266700"/>
    <xdr:sp>
      <xdr:nvSpPr>
        <xdr:cNvPr id="5" name="Drop Down 2" hidden="1"/>
        <xdr:cNvSpPr>
          <a:spLocks/>
        </xdr:cNvSpPr>
      </xdr:nvSpPr>
      <xdr:spPr>
        <a:xfrm>
          <a:off x="5895975" y="3467100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14</xdr:col>
      <xdr:colOff>38100</xdr:colOff>
      <xdr:row>25</xdr:row>
      <xdr:rowOff>76200</xdr:rowOff>
    </xdr:from>
    <xdr:ext cx="1038225" cy="304800"/>
    <xdr:sp>
      <xdr:nvSpPr>
        <xdr:cNvPr id="6" name="Drop Down 3" hidden="1"/>
        <xdr:cNvSpPr>
          <a:spLocks/>
        </xdr:cNvSpPr>
      </xdr:nvSpPr>
      <xdr:spPr>
        <a:xfrm>
          <a:off x="5886450" y="5200650"/>
          <a:ext cx="103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AE7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0.85546875" style="1" customWidth="1"/>
    <col min="3" max="3" width="2.7109375" style="54" customWidth="1"/>
    <col min="4" max="4" width="33.7109375" style="1" customWidth="1"/>
    <col min="5" max="5" width="9.8515625" style="1" customWidth="1"/>
    <col min="6" max="6" width="8.421875" style="1" customWidth="1"/>
    <col min="7" max="7" width="10.7109375" style="1" customWidth="1"/>
    <col min="8" max="8" width="5.140625" style="55" customWidth="1"/>
    <col min="9" max="9" width="7.140625" style="55" customWidth="1"/>
    <col min="10" max="10" width="3.57421875" style="4" customWidth="1"/>
    <col min="11" max="11" width="1.421875" style="4" customWidth="1"/>
    <col min="12" max="12" width="2.00390625" style="4" customWidth="1"/>
    <col min="13" max="13" width="0.71875" style="4" customWidth="1"/>
    <col min="14" max="14" width="0.5625" style="4" customWidth="1"/>
    <col min="15" max="15" width="3.28125" style="1" customWidth="1"/>
    <col min="16" max="16" width="13.140625" style="1" customWidth="1"/>
    <col min="17" max="17" width="2.7109375" style="1" customWidth="1"/>
    <col min="18" max="18" width="72.140625" style="1" customWidth="1"/>
    <col min="19" max="19" width="5.28125" style="1" hidden="1" customWidth="1"/>
    <col min="20" max="21" width="16.421875" style="2" hidden="1" customWidth="1"/>
    <col min="22" max="22" width="8.7109375" style="3" hidden="1" customWidth="1"/>
    <col min="23" max="23" width="3.57421875" style="1" hidden="1" customWidth="1"/>
    <col min="24" max="24" width="8.421875" style="1" hidden="1" customWidth="1"/>
    <col min="25" max="25" width="10.140625" style="3" hidden="1" customWidth="1"/>
    <col min="26" max="26" width="3.57421875" style="1" hidden="1" customWidth="1"/>
    <col min="27" max="27" width="18.7109375" style="1" hidden="1" customWidth="1"/>
    <col min="28" max="28" width="17.00390625" style="4" hidden="1" customWidth="1"/>
    <col min="29" max="29" width="9.140625" style="5" hidden="1" customWidth="1"/>
    <col min="30" max="31" width="9.140625" style="1" hidden="1" customWidth="1"/>
    <col min="32" max="16384" width="9.140625" style="1" customWidth="1"/>
  </cols>
  <sheetData>
    <row r="2" spans="2:17" ht="13.5">
      <c r="B2" s="114" t="s">
        <v>103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2:17" ht="13.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2:17" ht="13.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2:17" ht="13.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2:17" ht="13.5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2:17" ht="13.5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2:17" ht="13.5" customHeight="1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2:17" ht="13.5"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spans="2:17" ht="13.5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</row>
    <row r="11" spans="2:17" ht="13.5"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2:17" ht="13.5"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2:17" ht="13.5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2:17" ht="6" customHeight="1" thickBot="1">
      <c r="B14" s="6"/>
      <c r="C14" s="7"/>
      <c r="D14" s="6"/>
      <c r="E14" s="6"/>
      <c r="F14" s="6"/>
      <c r="G14" s="6"/>
      <c r="H14" s="8"/>
      <c r="I14" s="8"/>
      <c r="J14" s="9"/>
      <c r="K14" s="9"/>
      <c r="L14" s="9"/>
      <c r="M14" s="9"/>
      <c r="N14" s="9"/>
      <c r="O14" s="6"/>
      <c r="P14" s="6"/>
      <c r="Q14" s="6"/>
    </row>
    <row r="15" spans="2:29" s="12" customFormat="1" ht="12" customHeight="1">
      <c r="B15" s="10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69"/>
      <c r="R15" s="11"/>
      <c r="T15" s="13"/>
      <c r="U15" s="13"/>
      <c r="V15" s="14"/>
      <c r="Y15" s="14"/>
      <c r="AB15" s="15"/>
      <c r="AC15" s="16"/>
    </row>
    <row r="16" spans="2:30" s="17" customFormat="1" ht="15.75">
      <c r="B16" s="6"/>
      <c r="C16" s="108" t="s">
        <v>0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70"/>
      <c r="S16" s="18">
        <v>1</v>
      </c>
      <c r="T16" s="19" t="s">
        <v>1</v>
      </c>
      <c r="U16" s="20" t="s">
        <v>2</v>
      </c>
      <c r="V16" s="21">
        <v>1.009</v>
      </c>
      <c r="X16" s="22">
        <f>IF(AND($Z$16&lt;S16,S16&lt;=$Z$20),V16,1)</f>
        <v>1</v>
      </c>
      <c r="Y16" s="22">
        <f>IF(AND($Z$20&lt;S16,S16&lt;=$Z$22),V16,1)</f>
        <v>1</v>
      </c>
      <c r="Z16" s="23">
        <v>20</v>
      </c>
      <c r="AA16" s="24" t="str">
        <f>VLOOKUP(Z16,S16:T63,2)</f>
        <v>август 2018 г.</v>
      </c>
      <c r="AB16" s="25">
        <v>1</v>
      </c>
      <c r="AC16" s="26">
        <v>174.52</v>
      </c>
      <c r="AD16" s="27">
        <v>42736</v>
      </c>
    </row>
    <row r="17" spans="2:30" s="31" customFormat="1" ht="15" customHeight="1">
      <c r="B17" s="6"/>
      <c r="C17" s="71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70"/>
      <c r="R17" s="97"/>
      <c r="S17" s="28">
        <v>2</v>
      </c>
      <c r="T17" s="29" t="s">
        <v>3</v>
      </c>
      <c r="U17" s="30" t="s">
        <v>4</v>
      </c>
      <c r="V17" s="21">
        <v>1.005</v>
      </c>
      <c r="X17" s="32">
        <f aca="true" t="shared" si="0" ref="X17:X63">IF(AND($Z$16&lt;S17,S17&lt;=$Z$20),V17,1)</f>
        <v>1</v>
      </c>
      <c r="Y17" s="32">
        <f aca="true" t="shared" si="1" ref="Y17:Y63">IF(AND($Z$20&lt;S17,S17&lt;=$Z$22),V17,1)</f>
        <v>1</v>
      </c>
      <c r="Z17" s="33"/>
      <c r="AA17" s="34"/>
      <c r="AB17" s="35">
        <v>2</v>
      </c>
      <c r="AC17" s="26">
        <v>180.1</v>
      </c>
      <c r="AD17" s="27">
        <v>42767</v>
      </c>
    </row>
    <row r="18" spans="2:30" s="38" customFormat="1" ht="24" customHeight="1">
      <c r="B18" s="36"/>
      <c r="C18" s="72"/>
      <c r="D18" s="98" t="s">
        <v>5</v>
      </c>
      <c r="E18" s="98"/>
      <c r="F18" s="99" t="str">
        <f>AA16</f>
        <v>август 2018 г.</v>
      </c>
      <c r="G18" s="99"/>
      <c r="H18" s="99"/>
      <c r="I18" s="99"/>
      <c r="J18" s="91"/>
      <c r="K18" s="85"/>
      <c r="L18" s="85"/>
      <c r="M18" s="85"/>
      <c r="N18" s="85"/>
      <c r="O18" s="85"/>
      <c r="P18" s="85"/>
      <c r="Q18" s="73"/>
      <c r="R18" s="97"/>
      <c r="S18" s="37">
        <v>3</v>
      </c>
      <c r="T18" s="29" t="s">
        <v>6</v>
      </c>
      <c r="U18" s="30" t="s">
        <v>7</v>
      </c>
      <c r="V18" s="21">
        <v>1.003</v>
      </c>
      <c r="X18" s="32">
        <f t="shared" si="0"/>
        <v>1</v>
      </c>
      <c r="Y18" s="32">
        <f t="shared" si="1"/>
        <v>1</v>
      </c>
      <c r="Z18" s="39"/>
      <c r="AA18" s="40"/>
      <c r="AB18" s="41">
        <v>3</v>
      </c>
      <c r="AC18" s="26">
        <v>180.1</v>
      </c>
      <c r="AD18" s="27">
        <v>42795</v>
      </c>
    </row>
    <row r="19" spans="2:30" s="38" customFormat="1" ht="21.75" customHeight="1">
      <c r="B19" s="36"/>
      <c r="C19" s="72"/>
      <c r="D19" s="100" t="s">
        <v>8</v>
      </c>
      <c r="E19" s="100"/>
      <c r="F19" s="100"/>
      <c r="G19" s="100"/>
      <c r="H19" s="100"/>
      <c r="I19" s="101">
        <f>VLOOKUP(Z21,AB16:AC63,2)</f>
        <v>258.11</v>
      </c>
      <c r="J19" s="101"/>
      <c r="K19" s="102" t="s">
        <v>9</v>
      </c>
      <c r="L19" s="102"/>
      <c r="M19" s="102"/>
      <c r="N19" s="92"/>
      <c r="O19" s="85"/>
      <c r="P19" s="85"/>
      <c r="Q19" s="73"/>
      <c r="R19" s="97"/>
      <c r="S19" s="37">
        <v>4</v>
      </c>
      <c r="T19" s="29" t="s">
        <v>10</v>
      </c>
      <c r="U19" s="30" t="s">
        <v>11</v>
      </c>
      <c r="V19" s="21">
        <v>1.007</v>
      </c>
      <c r="X19" s="32">
        <f t="shared" si="0"/>
        <v>1</v>
      </c>
      <c r="Y19" s="32">
        <f t="shared" si="1"/>
        <v>1</v>
      </c>
      <c r="AA19" s="42"/>
      <c r="AB19" s="41">
        <v>4</v>
      </c>
      <c r="AC19" s="26">
        <v>180.1</v>
      </c>
      <c r="AD19" s="27">
        <v>42826</v>
      </c>
    </row>
    <row r="20" spans="2:30" s="38" customFormat="1" ht="24" customHeight="1">
      <c r="B20" s="36"/>
      <c r="C20" s="72"/>
      <c r="D20" s="98" t="s">
        <v>12</v>
      </c>
      <c r="E20" s="98"/>
      <c r="F20" s="103" t="str">
        <f>IF(OR(J21=0,Z20&lt;=Z16),"месяц выбран не корректно",AA20)</f>
        <v>ноябрь 2020 г.</v>
      </c>
      <c r="G20" s="103"/>
      <c r="H20" s="103"/>
      <c r="I20" s="103"/>
      <c r="J20" s="93"/>
      <c r="K20" s="93"/>
      <c r="L20" s="93"/>
      <c r="M20" s="93"/>
      <c r="N20" s="94"/>
      <c r="O20" s="85"/>
      <c r="P20" s="85"/>
      <c r="Q20" s="73"/>
      <c r="R20" s="97"/>
      <c r="S20" s="37">
        <v>5</v>
      </c>
      <c r="T20" s="29" t="s">
        <v>13</v>
      </c>
      <c r="U20" s="30" t="s">
        <v>14</v>
      </c>
      <c r="V20" s="21">
        <v>1.003</v>
      </c>
      <c r="X20" s="32">
        <f t="shared" si="0"/>
        <v>1</v>
      </c>
      <c r="Y20" s="32">
        <f t="shared" si="1"/>
        <v>1</v>
      </c>
      <c r="Z20" s="43">
        <v>47</v>
      </c>
      <c r="AA20" s="44" t="str">
        <f>VLOOKUP(Z20,$S$16:$U$63,2)</f>
        <v>ноябрь 2020 г.</v>
      </c>
      <c r="AB20" s="41">
        <v>5</v>
      </c>
      <c r="AC20" s="26">
        <v>183.82</v>
      </c>
      <c r="AD20" s="27">
        <v>42856</v>
      </c>
    </row>
    <row r="21" spans="2:30" s="38" customFormat="1" ht="24" customHeight="1">
      <c r="B21" s="36"/>
      <c r="C21" s="72"/>
      <c r="D21" s="112" t="s">
        <v>15</v>
      </c>
      <c r="E21" s="112"/>
      <c r="F21" s="112"/>
      <c r="G21" s="112"/>
      <c r="H21" s="112"/>
      <c r="I21" s="112"/>
      <c r="J21" s="111">
        <f>ROUND(X16*X17*X18*X19*X20*X21*X22*X23*X24*X25*X26*X27*X28*X29*X30*X31*X32*X33*X34*X35*X36*X37*X38*X39*X40*X41*X42*X43*X44*X45*X46*X47*X48*X49*X50*X51*X52*X53*X54*X55*X56*X57*X58*X59*X60*X61*X62*X63,3)</f>
        <v>1.142</v>
      </c>
      <c r="K21" s="111"/>
      <c r="L21" s="111"/>
      <c r="M21" s="111"/>
      <c r="N21" s="111"/>
      <c r="O21" s="85" t="s">
        <v>16</v>
      </c>
      <c r="P21" s="85"/>
      <c r="Q21" s="73"/>
      <c r="R21" s="97"/>
      <c r="S21" s="37">
        <v>6</v>
      </c>
      <c r="T21" s="29" t="s">
        <v>17</v>
      </c>
      <c r="U21" s="30" t="s">
        <v>18</v>
      </c>
      <c r="V21" s="21">
        <v>1.007</v>
      </c>
      <c r="W21" s="39"/>
      <c r="X21" s="32">
        <f t="shared" si="0"/>
        <v>1</v>
      </c>
      <c r="Y21" s="32">
        <f t="shared" si="1"/>
        <v>1</v>
      </c>
      <c r="Z21" s="43">
        <f>Z20+1</f>
        <v>48</v>
      </c>
      <c r="AA21" s="44"/>
      <c r="AB21" s="41">
        <v>6</v>
      </c>
      <c r="AC21" s="26">
        <v>183.82</v>
      </c>
      <c r="AD21" s="27">
        <v>42887</v>
      </c>
    </row>
    <row r="22" spans="2:30" s="38" customFormat="1" ht="24" customHeight="1">
      <c r="B22" s="36"/>
      <c r="C22" s="72"/>
      <c r="D22" s="85" t="str">
        <f>CONCATENATE("Индексационный доход за ",AA20," составит")</f>
        <v>Индексационный доход за ноябрь 2020 г. составит</v>
      </c>
      <c r="E22" s="85"/>
      <c r="F22" s="85"/>
      <c r="G22" s="95">
        <f>IF(J21&lt;=105%,0,IF(J21=0,0,ROUND(I19*(J21-100%),2)))</f>
        <v>36.65</v>
      </c>
      <c r="H22" s="85" t="s">
        <v>9</v>
      </c>
      <c r="I22" s="85"/>
      <c r="J22" s="85"/>
      <c r="K22" s="85"/>
      <c r="L22" s="85"/>
      <c r="M22" s="85"/>
      <c r="N22" s="85"/>
      <c r="O22" s="85"/>
      <c r="P22" s="85"/>
      <c r="Q22" s="73"/>
      <c r="R22" s="97"/>
      <c r="S22" s="37">
        <v>7</v>
      </c>
      <c r="T22" s="29" t="s">
        <v>19</v>
      </c>
      <c r="U22" s="30" t="s">
        <v>20</v>
      </c>
      <c r="V22" s="21">
        <v>0.999</v>
      </c>
      <c r="W22" s="39"/>
      <c r="X22" s="32">
        <f t="shared" si="0"/>
        <v>1</v>
      </c>
      <c r="Y22" s="32">
        <f t="shared" si="1"/>
        <v>1</v>
      </c>
      <c r="Z22" s="43">
        <v>48</v>
      </c>
      <c r="AA22" s="44" t="str">
        <f>VLOOKUP(Z22,$S$16:$U$63,3)</f>
        <v>декабре 2020 г.</v>
      </c>
      <c r="AB22" s="45">
        <v>7</v>
      </c>
      <c r="AC22" s="26">
        <v>183.82</v>
      </c>
      <c r="AD22" s="27">
        <v>42917</v>
      </c>
    </row>
    <row r="23" spans="2:30" s="31" customFormat="1" ht="15.75" customHeight="1">
      <c r="B23" s="6"/>
      <c r="C23" s="74"/>
      <c r="D23" s="104">
        <f>IF(AND(J21&gt;0%,J21&lt;=105%),"Заработная плата не индексируются, поскольку индекс потребительских цен не превысил пятипроцентный порог к месяцу их предыдущей индексации.","")</f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70"/>
      <c r="R23" s="97"/>
      <c r="S23" s="28">
        <v>8</v>
      </c>
      <c r="T23" s="29" t="s">
        <v>21</v>
      </c>
      <c r="U23" s="30" t="s">
        <v>22</v>
      </c>
      <c r="V23" s="21">
        <v>0.992</v>
      </c>
      <c r="W23" s="33"/>
      <c r="X23" s="32">
        <f t="shared" si="0"/>
        <v>1</v>
      </c>
      <c r="Y23" s="32">
        <f t="shared" si="1"/>
        <v>1</v>
      </c>
      <c r="Z23" s="43"/>
      <c r="AA23" s="44"/>
      <c r="AB23" s="35">
        <v>8</v>
      </c>
      <c r="AC23" s="26">
        <v>197.57</v>
      </c>
      <c r="AD23" s="27">
        <v>42948</v>
      </c>
    </row>
    <row r="24" spans="2:30" s="31" customFormat="1" ht="15.75">
      <c r="B24" s="6"/>
      <c r="C24" s="7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70"/>
      <c r="R24" s="97"/>
      <c r="S24" s="28">
        <v>9</v>
      </c>
      <c r="T24" s="29" t="s">
        <v>23</v>
      </c>
      <c r="U24" s="30" t="s">
        <v>24</v>
      </c>
      <c r="V24" s="21">
        <v>1.003</v>
      </c>
      <c r="W24" s="33"/>
      <c r="X24" s="32">
        <f t="shared" si="0"/>
        <v>1</v>
      </c>
      <c r="Y24" s="32">
        <f t="shared" si="1"/>
        <v>1</v>
      </c>
      <c r="Z24" s="43">
        <f>Z20+1</f>
        <v>48</v>
      </c>
      <c r="AA24" s="44" t="str">
        <f>VLOOKUP(Z24,$S$16:$U$63,2)</f>
        <v>декабрь 2020 г.</v>
      </c>
      <c r="AB24" s="41">
        <v>9</v>
      </c>
      <c r="AC24" s="26">
        <v>197.57</v>
      </c>
      <c r="AD24" s="27">
        <v>42979</v>
      </c>
    </row>
    <row r="25" spans="2:30" s="31" customFormat="1" ht="30" customHeight="1">
      <c r="B25" s="6"/>
      <c r="C25" s="74"/>
      <c r="D25" s="105" t="str">
        <f>IF(G22=0,"","Размер индекса потребительских цен, применяемый при индексации, сохраняется на весь период до очередного превышения пятипроцентного порога.")</f>
        <v>Размер индекса потребительских цен, применяемый при индексации, сохраняется на весь период до очередного превышения пятипроцентного порога.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70"/>
      <c r="R25" s="97"/>
      <c r="S25" s="28">
        <v>10</v>
      </c>
      <c r="T25" s="30" t="s">
        <v>25</v>
      </c>
      <c r="U25" s="30" t="s">
        <v>26</v>
      </c>
      <c r="V25" s="21">
        <v>1.012</v>
      </c>
      <c r="W25" s="33"/>
      <c r="X25" s="32">
        <f t="shared" si="0"/>
        <v>1</v>
      </c>
      <c r="Y25" s="32">
        <f t="shared" si="1"/>
        <v>1</v>
      </c>
      <c r="Z25" s="43">
        <f>Z24+1</f>
        <v>49</v>
      </c>
      <c r="AA25" s="44" t="str">
        <f aca="true" t="shared" si="2" ref="AA25:AA38">VLOOKUP(Z25,$S$16:$U$63,2)</f>
        <v>декабрь 2020 г.</v>
      </c>
      <c r="AB25" s="41">
        <v>10</v>
      </c>
      <c r="AC25" s="26">
        <v>197.57</v>
      </c>
      <c r="AD25" s="27">
        <v>43009</v>
      </c>
    </row>
    <row r="26" spans="2:30" s="17" customFormat="1" ht="30" customHeight="1">
      <c r="B26" s="6"/>
      <c r="C26" s="75"/>
      <c r="D26" s="105" t="str">
        <f>IF(G22=0,"",IF(Z20&gt;=Z22,"Месяц выбран не корректно",CONCATENATE("Из раскрывающегося списка необходимо выбрать месяц, для расчета индекса потребительских цен с момента проведения индексации за ",AA20)))</f>
        <v>Из раскрывающегося списка необходимо выбрать месяц, для расчета индекса потребительских цен с момента проведения индексации за ноябрь 2020 г.</v>
      </c>
      <c r="E26" s="105"/>
      <c r="F26" s="105"/>
      <c r="G26" s="105"/>
      <c r="H26" s="105"/>
      <c r="I26" s="105"/>
      <c r="J26" s="105"/>
      <c r="K26" s="105"/>
      <c r="L26" s="105"/>
      <c r="M26" s="105"/>
      <c r="N26" s="96"/>
      <c r="O26" s="96"/>
      <c r="P26" s="96"/>
      <c r="Q26" s="70"/>
      <c r="R26" s="97"/>
      <c r="S26" s="46">
        <v>11</v>
      </c>
      <c r="T26" s="30" t="s">
        <v>27</v>
      </c>
      <c r="U26" s="29" t="s">
        <v>28</v>
      </c>
      <c r="V26" s="21">
        <v>1.005</v>
      </c>
      <c r="W26" s="23"/>
      <c r="X26" s="22">
        <f t="shared" si="0"/>
        <v>1</v>
      </c>
      <c r="Y26" s="32">
        <f t="shared" si="1"/>
        <v>1</v>
      </c>
      <c r="Z26" s="43">
        <f>Z25+1</f>
        <v>50</v>
      </c>
      <c r="AA26" s="44" t="str">
        <f t="shared" si="2"/>
        <v>декабрь 2020 г.</v>
      </c>
      <c r="AB26" s="41">
        <v>11</v>
      </c>
      <c r="AC26" s="26">
        <v>197.81</v>
      </c>
      <c r="AD26" s="27">
        <v>43040</v>
      </c>
    </row>
    <row r="27" spans="3:30" s="17" customFormat="1" ht="24.75" customHeight="1">
      <c r="C27" s="76"/>
      <c r="D27" s="105" t="str">
        <f>IF(G22=0,"","Индекс потребительских цен рассчитанный нарастающим итогом составил")</f>
        <v>Индекс потребительских цен рассчитанный нарастающим итогом составил</v>
      </c>
      <c r="E27" s="105"/>
      <c r="F27" s="105"/>
      <c r="G27" s="105"/>
      <c r="H27" s="105"/>
      <c r="I27" s="105"/>
      <c r="J27" s="111">
        <f>IF(G22=0,"",ROUND(Y16*Y17*Y18*Y19*Y20*Y21*Y22*Y23*Y24*Y25*Y26*Y27*Y28*Y29*Y30*Y31*Y32*Y33*Y34*Y35*Y36*Y37*Y38*Y39*Y40*Y41*Y42*Y43*Y44*Y45*Y46*Y47*Y48*Y49*Y50*Y51*Y52*Y53*Y54*Y55*Y56*Y57*Y58*Y59*Y60*Y61*Y62*Y63,3))</f>
        <v>1.012</v>
      </c>
      <c r="K27" s="111"/>
      <c r="L27" s="111"/>
      <c r="M27" s="111"/>
      <c r="N27" s="111"/>
      <c r="O27" s="85" t="s">
        <v>16</v>
      </c>
      <c r="P27" s="86"/>
      <c r="Q27" s="77"/>
      <c r="R27" s="97"/>
      <c r="S27" s="46">
        <v>12</v>
      </c>
      <c r="T27" s="30" t="s">
        <v>29</v>
      </c>
      <c r="U27" s="29" t="s">
        <v>30</v>
      </c>
      <c r="V27" s="21">
        <v>1.002</v>
      </c>
      <c r="W27" s="23"/>
      <c r="X27" s="22">
        <f t="shared" si="0"/>
        <v>1</v>
      </c>
      <c r="Y27" s="32">
        <f t="shared" si="1"/>
        <v>1</v>
      </c>
      <c r="Z27" s="43">
        <f>Z26+1</f>
        <v>51</v>
      </c>
      <c r="AA27" s="44" t="str">
        <f t="shared" si="2"/>
        <v>декабрь 2020 г.</v>
      </c>
      <c r="AB27" s="41">
        <v>12</v>
      </c>
      <c r="AC27" s="26">
        <v>197.81</v>
      </c>
      <c r="AD27" s="27">
        <v>43070</v>
      </c>
    </row>
    <row r="28" spans="3:30" s="17" customFormat="1" ht="15.75">
      <c r="C28" s="76"/>
      <c r="D28" s="105" t="str">
        <f>IF(G22=0,"",IF(J27=0%,"",IF(Z20&gt;=Z22,"",CONCATENATE("В ",AA22," индекс потребительских цен с момента проведения индексации за ",AA20,AE36))))</f>
        <v>В декабре 2020 г. индекс потребительских цен с момента проведения индексации за ноябрь 2020 г. не превысил пятипроцентного порога. Для индексации используется ИПЦ 14,2 %.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77"/>
      <c r="R28" s="97"/>
      <c r="S28" s="46">
        <v>13</v>
      </c>
      <c r="T28" s="20" t="s">
        <v>31</v>
      </c>
      <c r="U28" s="20" t="s">
        <v>32</v>
      </c>
      <c r="V28" s="21">
        <v>1.008</v>
      </c>
      <c r="W28" s="23"/>
      <c r="X28" s="22">
        <f t="shared" si="0"/>
        <v>1</v>
      </c>
      <c r="Y28" s="32">
        <f t="shared" si="1"/>
        <v>1</v>
      </c>
      <c r="Z28" s="43">
        <f>Z27+1</f>
        <v>52</v>
      </c>
      <c r="AA28" s="44" t="str">
        <f t="shared" si="2"/>
        <v>декабрь 2020 г.</v>
      </c>
      <c r="AB28" s="41">
        <v>13</v>
      </c>
      <c r="AC28" s="26">
        <v>197.81</v>
      </c>
      <c r="AD28" s="27">
        <v>43101</v>
      </c>
    </row>
    <row r="29" spans="3:30" s="17" customFormat="1" ht="15.75">
      <c r="C29" s="76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77"/>
      <c r="R29" s="97"/>
      <c r="S29" s="46">
        <v>14</v>
      </c>
      <c r="T29" s="30" t="s">
        <v>33</v>
      </c>
      <c r="U29" s="30" t="s">
        <v>34</v>
      </c>
      <c r="V29" s="21">
        <v>1.009</v>
      </c>
      <c r="W29" s="23"/>
      <c r="X29" s="22">
        <f t="shared" si="0"/>
        <v>1</v>
      </c>
      <c r="Y29" s="32">
        <f t="shared" si="1"/>
        <v>1</v>
      </c>
      <c r="Z29" s="43">
        <f aca="true" t="shared" si="3" ref="Z29:Z41">Z28+1</f>
        <v>53</v>
      </c>
      <c r="AA29" s="44" t="str">
        <f t="shared" si="2"/>
        <v>декабрь 2020 г.</v>
      </c>
      <c r="AB29" s="41">
        <v>14</v>
      </c>
      <c r="AC29" s="26">
        <v>199.32</v>
      </c>
      <c r="AD29" s="27">
        <v>43132</v>
      </c>
    </row>
    <row r="30" spans="3:30" s="17" customFormat="1" ht="21.75" customHeight="1">
      <c r="C30" s="76"/>
      <c r="D30" s="110" t="str">
        <f>IF(OR(J27&gt;105%,Z24&gt;Z22,J27=0%),"",CONCATENATE("Индексационный доход за ",AA24," составит"))</f>
        <v>Индексационный доход за декабрь 2020 г. составит</v>
      </c>
      <c r="E30" s="110"/>
      <c r="F30" s="110"/>
      <c r="G30" s="87">
        <f>IF(OR(J27&gt;105%,Z24&gt;Z22,J27=0%),"",IF(J21&lt;=105%,0,IF(J21=0,0,ROUND(VLOOKUP(Z24+1,$AB$16:$AC$63,2)*(J21-100%),2))))</f>
        <v>36.65</v>
      </c>
      <c r="H30" s="88" t="str">
        <f>IF(G30="","","руб.")</f>
        <v>руб.</v>
      </c>
      <c r="I30" s="89"/>
      <c r="J30" s="89"/>
      <c r="K30" s="89"/>
      <c r="L30" s="89"/>
      <c r="M30" s="89"/>
      <c r="N30" s="89"/>
      <c r="O30" s="89"/>
      <c r="P30" s="90"/>
      <c r="Q30" s="77"/>
      <c r="R30" s="97"/>
      <c r="S30" s="46">
        <v>15</v>
      </c>
      <c r="T30" s="30" t="s">
        <v>35</v>
      </c>
      <c r="U30" s="30" t="s">
        <v>36</v>
      </c>
      <c r="V30" s="21">
        <v>1.008</v>
      </c>
      <c r="W30" s="23"/>
      <c r="X30" s="22">
        <f t="shared" si="0"/>
        <v>1</v>
      </c>
      <c r="Y30" s="32">
        <f t="shared" si="1"/>
        <v>1</v>
      </c>
      <c r="Z30" s="43">
        <f t="shared" si="3"/>
        <v>54</v>
      </c>
      <c r="AA30" s="44" t="str">
        <f t="shared" si="2"/>
        <v>декабрь 2020 г.</v>
      </c>
      <c r="AB30" s="41">
        <v>15</v>
      </c>
      <c r="AC30" s="26">
        <v>199.32</v>
      </c>
      <c r="AD30" s="27">
        <v>43160</v>
      </c>
    </row>
    <row r="31" spans="3:30" s="17" customFormat="1" ht="12" customHeight="1">
      <c r="C31" s="76"/>
      <c r="D31" s="113">
        <f>IF(OR(J27&gt;105%,Z25&gt;Z22,J27=0%),"",CONCATENATE("Индексационный доход за ",AA25," составит"))</f>
      </c>
      <c r="E31" s="113"/>
      <c r="F31" s="113"/>
      <c r="G31" s="58">
        <f>IF(OR(J27&gt;105%,Z25&gt;Z22,J27=0%),"",IF(J21&lt;=105%,0,IF(J21=0,0,ROUND(VLOOKUP(Z25+1,$AB$16:$AC$63,2)*(J21-100%),2))))</f>
      </c>
      <c r="H31" s="59">
        <f aca="true" t="shared" si="4" ref="H31:H47">IF(G31="","","руб.")</f>
      </c>
      <c r="I31" s="61"/>
      <c r="J31" s="62"/>
      <c r="K31" s="62"/>
      <c r="L31" s="62"/>
      <c r="M31" s="62"/>
      <c r="N31" s="62"/>
      <c r="O31" s="57"/>
      <c r="P31" s="60"/>
      <c r="Q31" s="77"/>
      <c r="R31" s="97"/>
      <c r="S31" s="46">
        <v>16</v>
      </c>
      <c r="T31" s="30" t="s">
        <v>37</v>
      </c>
      <c r="U31" s="30" t="s">
        <v>38</v>
      </c>
      <c r="V31" s="21">
        <v>1.003</v>
      </c>
      <c r="W31" s="23"/>
      <c r="X31" s="22">
        <f t="shared" si="0"/>
        <v>1</v>
      </c>
      <c r="Y31" s="32">
        <f t="shared" si="1"/>
        <v>1</v>
      </c>
      <c r="Z31" s="43">
        <f t="shared" si="3"/>
        <v>55</v>
      </c>
      <c r="AA31" s="44" t="str">
        <f t="shared" si="2"/>
        <v>декабрь 2020 г.</v>
      </c>
      <c r="AB31" s="41">
        <v>16</v>
      </c>
      <c r="AC31" s="26">
        <v>199.32</v>
      </c>
      <c r="AD31" s="27">
        <v>43191</v>
      </c>
    </row>
    <row r="32" spans="3:30" s="17" customFormat="1" ht="12" customHeight="1">
      <c r="C32" s="76"/>
      <c r="D32" s="113">
        <f>IF(OR(J27&gt;105%,Z26&gt;Z22,J27=0%),"",CONCATENATE("Индексационный доход за ",AA26," составит"))</f>
      </c>
      <c r="E32" s="113"/>
      <c r="F32" s="113"/>
      <c r="G32" s="58">
        <f>IF(OR(J27&gt;105%,Z26&gt;Z22,J27=0%),"",IF(J21&lt;=105%,0,IF(J21=0,0,ROUND(VLOOKUP(Z26+1,$AB$16:$AC$63,2)*(J21-100%),2))))</f>
      </c>
      <c r="H32" s="59">
        <f t="shared" si="4"/>
      </c>
      <c r="I32" s="61"/>
      <c r="J32" s="62"/>
      <c r="K32" s="62"/>
      <c r="L32" s="62"/>
      <c r="M32" s="62"/>
      <c r="N32" s="62"/>
      <c r="O32" s="57"/>
      <c r="P32" s="60"/>
      <c r="Q32" s="77"/>
      <c r="R32" s="97"/>
      <c r="S32" s="46">
        <v>17</v>
      </c>
      <c r="T32" s="30" t="s">
        <v>39</v>
      </c>
      <c r="U32" s="30" t="s">
        <v>40</v>
      </c>
      <c r="V32" s="21">
        <v>0.997</v>
      </c>
      <c r="W32" s="23"/>
      <c r="X32" s="22">
        <f t="shared" si="0"/>
        <v>1</v>
      </c>
      <c r="Y32" s="32">
        <f t="shared" si="1"/>
        <v>1</v>
      </c>
      <c r="Z32" s="43">
        <f t="shared" si="3"/>
        <v>56</v>
      </c>
      <c r="AA32" s="44" t="str">
        <f t="shared" si="2"/>
        <v>декабрь 2020 г.</v>
      </c>
      <c r="AB32" s="41">
        <v>17</v>
      </c>
      <c r="AC32" s="26">
        <v>206.58</v>
      </c>
      <c r="AD32" s="27">
        <v>43221</v>
      </c>
    </row>
    <row r="33" spans="3:30" s="17" customFormat="1" ht="12" customHeight="1">
      <c r="C33" s="78"/>
      <c r="D33" s="113">
        <f>IF(OR(J27&gt;105%,Z27&gt;Z22,J27=0%),"",CONCATENATE("Индексационный доход за ",AA27," составит"))</f>
      </c>
      <c r="E33" s="113"/>
      <c r="F33" s="113"/>
      <c r="G33" s="58">
        <f>IF(OR(J27&gt;105%,Z27&gt;Z22,J27=0%),"",IF(J21&lt;=105%,0,IF(J21=0,0,ROUND(VLOOKUP(Z27+1,$AB$16:$AC$63,2)*(J21-100%),2))))</f>
      </c>
      <c r="H33" s="59">
        <f t="shared" si="4"/>
      </c>
      <c r="I33" s="63"/>
      <c r="J33" s="64"/>
      <c r="K33" s="64"/>
      <c r="L33" s="64"/>
      <c r="M33" s="64"/>
      <c r="N33" s="64"/>
      <c r="O33" s="65"/>
      <c r="P33" s="60"/>
      <c r="Q33" s="77"/>
      <c r="R33" s="97"/>
      <c r="S33" s="46">
        <v>18</v>
      </c>
      <c r="T33" s="30" t="s">
        <v>41</v>
      </c>
      <c r="U33" s="30" t="s">
        <v>42</v>
      </c>
      <c r="V33" s="21">
        <v>1.004</v>
      </c>
      <c r="W33" s="23"/>
      <c r="X33" s="22">
        <f t="shared" si="0"/>
        <v>1</v>
      </c>
      <c r="Y33" s="32">
        <f t="shared" si="1"/>
        <v>1</v>
      </c>
      <c r="Z33" s="43">
        <f t="shared" si="3"/>
        <v>57</v>
      </c>
      <c r="AA33" s="44" t="str">
        <f t="shared" si="2"/>
        <v>декабрь 2020 г.</v>
      </c>
      <c r="AB33" s="41">
        <v>18</v>
      </c>
      <c r="AC33" s="26">
        <v>206.58</v>
      </c>
      <c r="AD33" s="27">
        <v>43252</v>
      </c>
    </row>
    <row r="34" spans="3:30" s="17" customFormat="1" ht="12" customHeight="1">
      <c r="C34" s="78"/>
      <c r="D34" s="113">
        <f>IF(OR(J27&gt;105%,Z28&gt;Z22,J27=0%),"",CONCATENATE("Индексационный доход за ",AA28," составит"))</f>
      </c>
      <c r="E34" s="113"/>
      <c r="F34" s="113"/>
      <c r="G34" s="58">
        <f>IF(OR(J27&gt;105%,Z28&gt;Z22,J27=0%),"",IF(J21&lt;=105%,0,IF(J21=0,0,ROUND(VLOOKUP(Z28+1,$AB$16:$AC$63,2)*(J21-100%),2))))</f>
      </c>
      <c r="H34" s="59">
        <f t="shared" si="4"/>
      </c>
      <c r="I34" s="63"/>
      <c r="J34" s="64"/>
      <c r="K34" s="64"/>
      <c r="L34" s="64"/>
      <c r="M34" s="64"/>
      <c r="N34" s="64"/>
      <c r="O34" s="65"/>
      <c r="P34" s="60"/>
      <c r="Q34" s="77"/>
      <c r="R34" s="97"/>
      <c r="S34" s="46">
        <v>19</v>
      </c>
      <c r="T34" s="30" t="s">
        <v>43</v>
      </c>
      <c r="U34" s="30" t="s">
        <v>44</v>
      </c>
      <c r="V34" s="21">
        <v>0.998</v>
      </c>
      <c r="W34" s="23"/>
      <c r="X34" s="22">
        <f t="shared" si="0"/>
        <v>1</v>
      </c>
      <c r="Y34" s="32">
        <f t="shared" si="1"/>
        <v>1</v>
      </c>
      <c r="Z34" s="43">
        <f t="shared" si="3"/>
        <v>58</v>
      </c>
      <c r="AA34" s="44" t="str">
        <f t="shared" si="2"/>
        <v>декабрь 2020 г.</v>
      </c>
      <c r="AB34" s="18">
        <v>19</v>
      </c>
      <c r="AC34" s="26">
        <v>206.58</v>
      </c>
      <c r="AD34" s="27">
        <v>43282</v>
      </c>
    </row>
    <row r="35" spans="3:30" s="17" customFormat="1" ht="12" customHeight="1">
      <c r="C35" s="78"/>
      <c r="D35" s="113">
        <f>IF(OR(J27&gt;105%,Z29&gt;Z22,J27=0%),"",CONCATENATE("Индексационный доход за ",AA29," составит"))</f>
      </c>
      <c r="E35" s="113"/>
      <c r="F35" s="113"/>
      <c r="G35" s="58">
        <f>IF(OR(J27&gt;105%,Z29&gt;Z22,J27=0%),"",IF(J21&lt;=105%,0,IF(J21=0,0,ROUND(VLOOKUP(Z29+1,$AB$16:$AC$63,2)*(J21-100%),2))))</f>
      </c>
      <c r="H35" s="59">
        <f t="shared" si="4"/>
      </c>
      <c r="I35" s="63"/>
      <c r="J35" s="64"/>
      <c r="K35" s="64"/>
      <c r="L35" s="64"/>
      <c r="M35" s="64"/>
      <c r="N35" s="64"/>
      <c r="O35" s="65"/>
      <c r="P35" s="60"/>
      <c r="Q35" s="77"/>
      <c r="R35" s="97"/>
      <c r="S35" s="46">
        <v>20</v>
      </c>
      <c r="T35" s="30" t="s">
        <v>45</v>
      </c>
      <c r="U35" s="30" t="s">
        <v>46</v>
      </c>
      <c r="V35" s="21">
        <v>1.001</v>
      </c>
      <c r="W35" s="23"/>
      <c r="X35" s="22">
        <f t="shared" si="0"/>
        <v>1</v>
      </c>
      <c r="Y35" s="32">
        <f t="shared" si="1"/>
        <v>1</v>
      </c>
      <c r="Z35" s="43">
        <f t="shared" si="3"/>
        <v>59</v>
      </c>
      <c r="AA35" s="44" t="str">
        <f t="shared" si="2"/>
        <v>декабрь 2020 г.</v>
      </c>
      <c r="AB35" s="18">
        <v>20</v>
      </c>
      <c r="AC35" s="26">
        <v>213.67</v>
      </c>
      <c r="AD35" s="27">
        <v>43313</v>
      </c>
    </row>
    <row r="36" spans="3:31" s="17" customFormat="1" ht="12" customHeight="1">
      <c r="C36" s="78"/>
      <c r="D36" s="113">
        <f>IF(OR(J27&gt;105%,Z30&gt;Z22,J27=0%),"",CONCATENATE("Индексационный доход за ",AA30," составит"))</f>
      </c>
      <c r="E36" s="113"/>
      <c r="F36" s="113"/>
      <c r="G36" s="58">
        <f>IF(OR(J27&gt;105%,Z30&gt;Z22,J27=0%),"",IF(J21&lt;=105%,0,IF(J21=0,0,ROUND(VLOOKUP(Z30+1,$AB$16:$AC$63,2)*(J21-100%),2))))</f>
      </c>
      <c r="H36" s="59">
        <f t="shared" si="4"/>
      </c>
      <c r="I36" s="63"/>
      <c r="J36" s="64"/>
      <c r="K36" s="64"/>
      <c r="L36" s="64"/>
      <c r="M36" s="64"/>
      <c r="N36" s="64"/>
      <c r="O36" s="65"/>
      <c r="P36" s="60"/>
      <c r="Q36" s="77"/>
      <c r="R36" s="97"/>
      <c r="S36" s="46">
        <v>21</v>
      </c>
      <c r="T36" s="30" t="s">
        <v>47</v>
      </c>
      <c r="U36" s="30" t="s">
        <v>48</v>
      </c>
      <c r="V36" s="21">
        <v>1.008</v>
      </c>
      <c r="W36" s="23"/>
      <c r="X36" s="22">
        <f t="shared" si="0"/>
        <v>1.008</v>
      </c>
      <c r="Y36" s="32">
        <f t="shared" si="1"/>
        <v>1</v>
      </c>
      <c r="Z36" s="43">
        <f t="shared" si="3"/>
        <v>60</v>
      </c>
      <c r="AA36" s="44" t="str">
        <f t="shared" si="2"/>
        <v>декабрь 2020 г.</v>
      </c>
      <c r="AB36" s="18">
        <v>21</v>
      </c>
      <c r="AC36" s="26">
        <v>213.67</v>
      </c>
      <c r="AD36" s="27">
        <v>43344</v>
      </c>
      <c r="AE36" s="44" t="str">
        <f>IF(J27&lt;=105%,CONCATENATE(" не превысил пятипроцентного порога. Для индексации используется ИПЦ ",ROUND((J21-1)*100,1)," %.")," превысил пятипроцентный порог. Необходимо начать расчет заново.")</f>
        <v> не превысил пятипроцентного порога. Для индексации используется ИПЦ 14,2 %.</v>
      </c>
    </row>
    <row r="37" spans="3:30" s="31" customFormat="1" ht="12" customHeight="1">
      <c r="C37" s="79"/>
      <c r="D37" s="113">
        <f>IF(OR(J27&gt;105%,Z31&gt;Z22,J27=0%),"",CONCATENATE("Индексационный доход за ",AA31," составит"))</f>
      </c>
      <c r="E37" s="113"/>
      <c r="F37" s="113"/>
      <c r="G37" s="58">
        <f>IF(OR(J27&gt;105%,Z31&gt;Z22,J27=0%),"",IF(J21&lt;=105%,0,IF(J21=0,0,ROUND(VLOOKUP(Z31+1,$AB$16:$AC$63,2)*(J21-100%),2))))</f>
      </c>
      <c r="H37" s="59">
        <f t="shared" si="4"/>
      </c>
      <c r="I37" s="66"/>
      <c r="J37" s="67"/>
      <c r="K37" s="67"/>
      <c r="L37" s="67"/>
      <c r="M37" s="67"/>
      <c r="N37" s="67"/>
      <c r="O37" s="68"/>
      <c r="P37" s="60"/>
      <c r="Q37" s="80"/>
      <c r="R37" s="97"/>
      <c r="S37" s="28">
        <v>22</v>
      </c>
      <c r="T37" s="30" t="s">
        <v>49</v>
      </c>
      <c r="U37" s="30" t="s">
        <v>50</v>
      </c>
      <c r="V37" s="21">
        <v>1.005</v>
      </c>
      <c r="W37" s="33"/>
      <c r="X37" s="32">
        <f t="shared" si="0"/>
        <v>1.005</v>
      </c>
      <c r="Y37" s="32">
        <f t="shared" si="1"/>
        <v>1</v>
      </c>
      <c r="Z37" s="43">
        <f t="shared" si="3"/>
        <v>61</v>
      </c>
      <c r="AA37" s="44" t="str">
        <f t="shared" si="2"/>
        <v>декабрь 2020 г.</v>
      </c>
      <c r="AB37" s="50">
        <v>22</v>
      </c>
      <c r="AC37" s="26">
        <v>213.67</v>
      </c>
      <c r="AD37" s="27">
        <v>43374</v>
      </c>
    </row>
    <row r="38" spans="3:30" s="31" customFormat="1" ht="12" customHeight="1">
      <c r="C38" s="81"/>
      <c r="D38" s="113">
        <f>IF(OR(J27&gt;105%,Z32&gt;Z22,J27=0%),"",CONCATENATE("Индексационный доход за ",AA32," составит"))</f>
      </c>
      <c r="E38" s="113"/>
      <c r="F38" s="113"/>
      <c r="G38" s="58">
        <f>IF(OR(J27&gt;105%,Z32&gt;Z22,J27=0%),"",IF(J21&lt;=105%,0,IF(J21=0,0,ROUND(VLOOKUP(Z32+1,$AB$16:$AC$63,2)*(J21-100%),2))))</f>
      </c>
      <c r="H38" s="59">
        <f t="shared" si="4"/>
      </c>
      <c r="I38" s="68"/>
      <c r="J38" s="67"/>
      <c r="K38" s="67"/>
      <c r="L38" s="67"/>
      <c r="M38" s="67"/>
      <c r="N38" s="67"/>
      <c r="O38" s="68"/>
      <c r="P38" s="60"/>
      <c r="Q38" s="80"/>
      <c r="R38" s="97"/>
      <c r="S38" s="28">
        <v>23</v>
      </c>
      <c r="T38" s="30" t="s">
        <v>51</v>
      </c>
      <c r="U38" s="29" t="s">
        <v>52</v>
      </c>
      <c r="V38" s="21">
        <v>1.006</v>
      </c>
      <c r="W38" s="33"/>
      <c r="X38" s="32">
        <f t="shared" si="0"/>
        <v>1.006</v>
      </c>
      <c r="Y38" s="32">
        <f t="shared" si="1"/>
        <v>1</v>
      </c>
      <c r="Z38" s="43">
        <f t="shared" si="3"/>
        <v>62</v>
      </c>
      <c r="AA38" s="44" t="str">
        <f t="shared" si="2"/>
        <v>декабрь 2020 г.</v>
      </c>
      <c r="AB38" s="50">
        <v>23</v>
      </c>
      <c r="AC38" s="26">
        <v>214.21</v>
      </c>
      <c r="AD38" s="27">
        <v>43405</v>
      </c>
    </row>
    <row r="39" spans="3:30" s="31" customFormat="1" ht="12" customHeight="1">
      <c r="C39" s="81"/>
      <c r="D39" s="113">
        <f>IF(OR(J27&gt;105%,Z33&gt;Z22,J27=0%),"",CONCATENATE("Индексационный доход за ",AA33," составит"))</f>
      </c>
      <c r="E39" s="113"/>
      <c r="F39" s="113"/>
      <c r="G39" s="58">
        <f>IF(OR(J27&gt;105%,Z33&gt;Z22,J27=0%),"",IF(J21&lt;=105%,0,IF(J21=0,0,ROUND(VLOOKUP(Z33+1,$AB$16:$AC$63,2)*(J21-100%),2))))</f>
      </c>
      <c r="H39" s="59">
        <f t="shared" si="4"/>
      </c>
      <c r="I39" s="68"/>
      <c r="J39" s="67"/>
      <c r="K39" s="67"/>
      <c r="L39" s="67"/>
      <c r="M39" s="67"/>
      <c r="N39" s="67"/>
      <c r="O39" s="68"/>
      <c r="P39" s="60"/>
      <c r="Q39" s="80"/>
      <c r="R39" s="97"/>
      <c r="S39" s="28">
        <v>24</v>
      </c>
      <c r="T39" s="30" t="s">
        <v>53</v>
      </c>
      <c r="U39" s="29" t="s">
        <v>54</v>
      </c>
      <c r="V39" s="21">
        <v>1.008</v>
      </c>
      <c r="W39" s="33"/>
      <c r="X39" s="32">
        <f t="shared" si="0"/>
        <v>1.008</v>
      </c>
      <c r="Y39" s="32">
        <f t="shared" si="1"/>
        <v>1</v>
      </c>
      <c r="Z39" s="43">
        <f t="shared" si="3"/>
        <v>63</v>
      </c>
      <c r="AA39" s="44" t="str">
        <f>VLOOKUP(Z39,$S$16:$U$63,2)</f>
        <v>декабрь 2020 г.</v>
      </c>
      <c r="AB39" s="50">
        <v>24</v>
      </c>
      <c r="AC39" s="26">
        <v>214.21</v>
      </c>
      <c r="AD39" s="27">
        <v>43435</v>
      </c>
    </row>
    <row r="40" spans="3:30" s="31" customFormat="1" ht="12" customHeight="1">
      <c r="C40" s="81"/>
      <c r="D40" s="113">
        <f>IF(OR(J27&gt;105%,Z34&gt;Z22,J27=0%),"",CONCATENATE("Индексационный доход за ",AA34," составит"))</f>
      </c>
      <c r="E40" s="113"/>
      <c r="F40" s="113"/>
      <c r="G40" s="58">
        <f>IF(OR(J27&gt;105%,Z34&gt;Z22,J27=0%),"",IF(J21&lt;=105%,0,IF(J21=0,0,ROUND(VLOOKUP(Z34+1,$AB$16:$AC$63,2)*(J21-100%),2))))</f>
      </c>
      <c r="H40" s="59">
        <f t="shared" si="4"/>
      </c>
      <c r="I40" s="68"/>
      <c r="J40" s="67"/>
      <c r="K40" s="67"/>
      <c r="L40" s="67"/>
      <c r="M40" s="67"/>
      <c r="N40" s="67"/>
      <c r="O40" s="68"/>
      <c r="P40" s="60"/>
      <c r="Q40" s="80"/>
      <c r="R40" s="97"/>
      <c r="S40" s="28">
        <v>25</v>
      </c>
      <c r="T40" s="20" t="s">
        <v>55</v>
      </c>
      <c r="U40" s="20" t="s">
        <v>56</v>
      </c>
      <c r="V40" s="21">
        <v>1.009</v>
      </c>
      <c r="W40" s="33"/>
      <c r="X40" s="32">
        <f t="shared" si="0"/>
        <v>1.009</v>
      </c>
      <c r="Y40" s="32">
        <f t="shared" si="1"/>
        <v>1</v>
      </c>
      <c r="Z40" s="43">
        <f t="shared" si="3"/>
        <v>64</v>
      </c>
      <c r="AA40" s="44" t="str">
        <f>VLOOKUP(Z40,$S$16:$U$63,2)</f>
        <v>декабрь 2020 г.</v>
      </c>
      <c r="AB40" s="50">
        <v>25</v>
      </c>
      <c r="AC40" s="26">
        <v>214.21</v>
      </c>
      <c r="AD40" s="27">
        <v>43466</v>
      </c>
    </row>
    <row r="41" spans="3:30" s="31" customFormat="1" ht="12" customHeight="1">
      <c r="C41" s="81"/>
      <c r="D41" s="113">
        <f>IF(OR(J27&gt;105%,Z35&gt;Z22,J27=0%),"",CONCATENATE("Индексационный доход за ",AA35," составит"))</f>
      </c>
      <c r="E41" s="113"/>
      <c r="F41" s="113"/>
      <c r="G41" s="58">
        <f>IF(OR(J27&gt;105%,Z35&gt;Z22,J27=0%),"",IF(J21&lt;=105%,0,IF(J21=0,0,ROUND(VLOOKUP(Z35+1,$AB$16:$AC$63,2)*(J21-100%),2))))</f>
      </c>
      <c r="H41" s="59">
        <f t="shared" si="4"/>
      </c>
      <c r="I41" s="68"/>
      <c r="J41" s="67"/>
      <c r="K41" s="67"/>
      <c r="L41" s="67"/>
      <c r="M41" s="67"/>
      <c r="N41" s="67"/>
      <c r="O41" s="68"/>
      <c r="P41" s="60"/>
      <c r="Q41" s="80"/>
      <c r="R41" s="97"/>
      <c r="S41" s="28">
        <v>26</v>
      </c>
      <c r="T41" s="30" t="s">
        <v>57</v>
      </c>
      <c r="U41" s="30" t="s">
        <v>58</v>
      </c>
      <c r="V41" s="21">
        <v>1.013</v>
      </c>
      <c r="W41" s="33"/>
      <c r="X41" s="32">
        <f t="shared" si="0"/>
        <v>1.013</v>
      </c>
      <c r="Y41" s="32">
        <f t="shared" si="1"/>
        <v>1</v>
      </c>
      <c r="Z41" s="43">
        <f t="shared" si="3"/>
        <v>65</v>
      </c>
      <c r="AA41" s="44" t="str">
        <f>VLOOKUP(Z41,$S$16:$U$63,2)</f>
        <v>декабрь 2020 г.</v>
      </c>
      <c r="AB41" s="50">
        <v>26</v>
      </c>
      <c r="AC41" s="26">
        <v>216.9</v>
      </c>
      <c r="AD41" s="27">
        <v>43497</v>
      </c>
    </row>
    <row r="42" spans="3:30" s="31" customFormat="1" ht="12" customHeight="1">
      <c r="C42" s="81"/>
      <c r="D42" s="113">
        <f>IF(OR(J27&gt;105%,Z36&gt;Z22,J27=0%),"",CONCATENATE("Индексационный доход за ",AA36," составит"))</f>
      </c>
      <c r="E42" s="113"/>
      <c r="F42" s="113"/>
      <c r="G42" s="58">
        <f>IF(OR(J27&gt;105%,Z36&gt;Z22,J27=0%),"",IF(J21&lt;=105%,0,IF(J21=0,0,ROUND(VLOOKUP(Z36+1,$AB$16:$AC$63,2)*(J21-100%),2))))</f>
      </c>
      <c r="H42" s="59">
        <f t="shared" si="4"/>
      </c>
      <c r="I42" s="68"/>
      <c r="J42" s="67"/>
      <c r="K42" s="67"/>
      <c r="L42" s="67"/>
      <c r="M42" s="67"/>
      <c r="N42" s="67"/>
      <c r="O42" s="68"/>
      <c r="P42" s="60"/>
      <c r="Q42" s="80"/>
      <c r="S42" s="50">
        <v>27</v>
      </c>
      <c r="T42" s="30" t="s">
        <v>59</v>
      </c>
      <c r="U42" s="30" t="s">
        <v>60</v>
      </c>
      <c r="V42" s="21">
        <v>1.004</v>
      </c>
      <c r="W42" s="33"/>
      <c r="X42" s="32">
        <f t="shared" si="0"/>
        <v>1.004</v>
      </c>
      <c r="Y42" s="32">
        <f t="shared" si="1"/>
        <v>1</v>
      </c>
      <c r="Z42" s="43"/>
      <c r="AA42" s="44"/>
      <c r="AB42" s="50">
        <v>27</v>
      </c>
      <c r="AC42" s="26">
        <v>216.9</v>
      </c>
      <c r="AD42" s="27">
        <v>43525</v>
      </c>
    </row>
    <row r="43" spans="3:30" s="31" customFormat="1" ht="12" customHeight="1">
      <c r="C43" s="81"/>
      <c r="D43" s="113">
        <f>IF(OR(J27&gt;105%,Z37&gt;Z22,J27=0%),"",CONCATENATE("Индексационный доход за ",AA37," составит"))</f>
      </c>
      <c r="E43" s="113"/>
      <c r="F43" s="113"/>
      <c r="G43" s="58">
        <f>IF(OR(J27&gt;105%,Z37&gt;Z22,J27=0%),"",IF(J21&lt;=105%,0,IF(J21=0,0,ROUND(VLOOKUP(Z37+1,$AB$16:$AC$63,2)*(J21-100%),2))))</f>
      </c>
      <c r="H43" s="59">
        <f t="shared" si="4"/>
      </c>
      <c r="I43" s="68"/>
      <c r="J43" s="68"/>
      <c r="K43" s="68"/>
      <c r="L43" s="68"/>
      <c r="M43" s="68"/>
      <c r="N43" s="68"/>
      <c r="O43" s="68"/>
      <c r="P43" s="68"/>
      <c r="Q43" s="80"/>
      <c r="S43" s="50">
        <v>28</v>
      </c>
      <c r="T43" s="30" t="s">
        <v>61</v>
      </c>
      <c r="U43" s="30" t="s">
        <v>62</v>
      </c>
      <c r="V43" s="21">
        <v>1.0004</v>
      </c>
      <c r="W43" s="33"/>
      <c r="X43" s="32">
        <f t="shared" si="0"/>
        <v>1.0004</v>
      </c>
      <c r="Y43" s="32">
        <f t="shared" si="1"/>
        <v>1</v>
      </c>
      <c r="Z43" s="43"/>
      <c r="AA43" s="44"/>
      <c r="AB43" s="50">
        <v>28</v>
      </c>
      <c r="AC43" s="26">
        <v>216.9</v>
      </c>
      <c r="AD43" s="27">
        <v>43556</v>
      </c>
    </row>
    <row r="44" spans="3:30" s="31" customFormat="1" ht="12" customHeight="1">
      <c r="C44" s="81"/>
      <c r="D44" s="113">
        <f>IF(OR(J27&gt;105%,Z38&gt;Z22,J27=0%),"",CONCATENATE("Индексационный доход за ",AA38," составит"))</f>
      </c>
      <c r="E44" s="113"/>
      <c r="F44" s="113"/>
      <c r="G44" s="58">
        <f>IF(OR(J27&gt;105%,Z38&gt;Z22,J27=0%),"",IF(J21&lt;=105%,0,IF(J21=0,0,ROUND(VLOOKUP(Z38+1,$AB$16:$AC$63,2)*(J21-100%),2))))</f>
      </c>
      <c r="H44" s="59">
        <f t="shared" si="4"/>
      </c>
      <c r="I44" s="68"/>
      <c r="J44" s="67"/>
      <c r="K44" s="67"/>
      <c r="L44" s="67"/>
      <c r="M44" s="67"/>
      <c r="N44" s="67"/>
      <c r="O44" s="67"/>
      <c r="P44" s="67"/>
      <c r="Q44" s="80"/>
      <c r="S44" s="50">
        <v>29</v>
      </c>
      <c r="T44" s="30" t="s">
        <v>63</v>
      </c>
      <c r="U44" s="30" t="s">
        <v>64</v>
      </c>
      <c r="V44" s="21">
        <v>1.003</v>
      </c>
      <c r="W44" s="33"/>
      <c r="X44" s="32">
        <f t="shared" si="0"/>
        <v>1.003</v>
      </c>
      <c r="Y44" s="32">
        <f t="shared" si="1"/>
        <v>1</v>
      </c>
      <c r="Z44" s="43"/>
      <c r="AA44" s="44"/>
      <c r="AB44" s="50">
        <v>29</v>
      </c>
      <c r="AC44" s="26">
        <v>224.02</v>
      </c>
      <c r="AD44" s="27">
        <v>43586</v>
      </c>
    </row>
    <row r="45" spans="3:30" s="31" customFormat="1" ht="12" customHeight="1">
      <c r="C45" s="81"/>
      <c r="D45" s="113">
        <f>IF(OR(J27&gt;105%,Z39&gt;Z22,J27=0%),"",CONCATENATE("Индексационный доход за ",AA39," составит"))</f>
      </c>
      <c r="E45" s="113"/>
      <c r="F45" s="113"/>
      <c r="G45" s="58">
        <f>IF(OR(J27&gt;105%,Z39&gt;Z22,J27=0%),"",IF(J21&lt;=105%,0,IF(J21=0,0,ROUND(VLOOKUP(Z39+1,$AB$16:$AC$63,2)*(J21-100%),2))))</f>
      </c>
      <c r="H45" s="59">
        <f t="shared" si="4"/>
      </c>
      <c r="I45" s="68"/>
      <c r="J45" s="67"/>
      <c r="K45" s="67"/>
      <c r="L45" s="67"/>
      <c r="M45" s="67"/>
      <c r="N45" s="67"/>
      <c r="O45" s="67"/>
      <c r="P45" s="67"/>
      <c r="Q45" s="80"/>
      <c r="S45" s="50">
        <v>30</v>
      </c>
      <c r="T45" s="30" t="s">
        <v>65</v>
      </c>
      <c r="U45" s="30" t="s">
        <v>66</v>
      </c>
      <c r="V45" s="21">
        <v>0.999</v>
      </c>
      <c r="W45" s="33"/>
      <c r="X45" s="32">
        <f t="shared" si="0"/>
        <v>0.999</v>
      </c>
      <c r="Y45" s="32">
        <f t="shared" si="1"/>
        <v>1</v>
      </c>
      <c r="Z45" s="43"/>
      <c r="AA45" s="44"/>
      <c r="AB45" s="50">
        <v>30</v>
      </c>
      <c r="AC45" s="26">
        <v>224.02</v>
      </c>
      <c r="AD45" s="27">
        <v>43617</v>
      </c>
    </row>
    <row r="46" spans="3:30" s="31" customFormat="1" ht="12" customHeight="1">
      <c r="C46" s="81"/>
      <c r="D46" s="113">
        <f>IF(OR(J27&gt;105%,Z40&gt;Z22,J27=0%),"",CONCATENATE("Индексационный доход за ",AA40," составит"))</f>
      </c>
      <c r="E46" s="113"/>
      <c r="F46" s="113"/>
      <c r="G46" s="113">
        <f>IF(OR(M27&gt;105%,AC40&gt;AC22,M27=0%),"",CONCATENATE("Индексационный доход за ",AD40," составит"))</f>
      </c>
      <c r="H46" s="113"/>
      <c r="I46" s="113"/>
      <c r="J46" s="113">
        <f>IF(OR(P27&gt;105%,AF40&gt;AF22,P27=0%),"",CONCATENATE("Индексационный доход за ",AG40," составит"))</f>
      </c>
      <c r="K46" s="113"/>
      <c r="L46" s="113"/>
      <c r="M46" s="67"/>
      <c r="N46" s="67"/>
      <c r="O46" s="68"/>
      <c r="P46" s="60"/>
      <c r="Q46" s="80"/>
      <c r="S46" s="50">
        <v>31</v>
      </c>
      <c r="T46" s="30" t="s">
        <v>67</v>
      </c>
      <c r="U46" s="30" t="s">
        <v>68</v>
      </c>
      <c r="V46" s="21">
        <v>1.002</v>
      </c>
      <c r="W46" s="33"/>
      <c r="X46" s="32">
        <f t="shared" si="0"/>
        <v>1.002</v>
      </c>
      <c r="Y46" s="32">
        <f t="shared" si="1"/>
        <v>1</v>
      </c>
      <c r="Z46" s="43"/>
      <c r="AA46" s="44"/>
      <c r="AB46" s="50">
        <v>31</v>
      </c>
      <c r="AC46" s="26">
        <v>224.02</v>
      </c>
      <c r="AD46" s="27">
        <v>43647</v>
      </c>
    </row>
    <row r="47" spans="3:30" s="31" customFormat="1" ht="12" customHeight="1">
      <c r="C47" s="81"/>
      <c r="D47" s="113">
        <f>IF(OR(J27&gt;105%,Z41&gt;Z22,J27=0%),"",CONCATENATE("Индексационный доход за ",AA41," составит"))</f>
      </c>
      <c r="E47" s="113"/>
      <c r="F47" s="113"/>
      <c r="G47" s="58">
        <f>IF(OR(J27&gt;105%,Z41&gt;Z22,J27=0%),"",IF(J21&lt;=105%,0,IF(J21=0,0,ROUND(VLOOKUP(Z41+1,$AB$16:$AC$63,2)*(J21-100%),2))))</f>
      </c>
      <c r="H47" s="59">
        <f t="shared" si="4"/>
      </c>
      <c r="I47" s="59">
        <f aca="true" t="shared" si="5" ref="I47:P47">IF(H47="","","руб.")</f>
      </c>
      <c r="J47" s="59">
        <f t="shared" si="5"/>
      </c>
      <c r="K47" s="59">
        <f t="shared" si="5"/>
      </c>
      <c r="L47" s="59">
        <f t="shared" si="5"/>
      </c>
      <c r="M47" s="59">
        <f t="shared" si="5"/>
      </c>
      <c r="N47" s="59">
        <f t="shared" si="5"/>
      </c>
      <c r="O47" s="59">
        <f t="shared" si="5"/>
      </c>
      <c r="P47" s="59">
        <f t="shared" si="5"/>
      </c>
      <c r="Q47" s="80"/>
      <c r="S47" s="50">
        <v>32</v>
      </c>
      <c r="T47" s="30" t="s">
        <v>69</v>
      </c>
      <c r="U47" s="30" t="s">
        <v>70</v>
      </c>
      <c r="V47" s="21">
        <v>0.998</v>
      </c>
      <c r="W47" s="33"/>
      <c r="X47" s="32">
        <f t="shared" si="0"/>
        <v>0.998</v>
      </c>
      <c r="Y47" s="32">
        <f t="shared" si="1"/>
        <v>1</v>
      </c>
      <c r="Z47" s="43"/>
      <c r="AA47" s="44"/>
      <c r="AB47" s="50">
        <v>32</v>
      </c>
      <c r="AC47" s="26">
        <v>230.91</v>
      </c>
      <c r="AD47" s="27">
        <v>43678</v>
      </c>
    </row>
    <row r="48" spans="3:30" s="31" customFormat="1" ht="12" customHeight="1">
      <c r="C48" s="79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80"/>
      <c r="S48" s="50">
        <v>33</v>
      </c>
      <c r="T48" s="30" t="s">
        <v>71</v>
      </c>
      <c r="U48" s="30" t="s">
        <v>72</v>
      </c>
      <c r="V48" s="21">
        <v>1.005</v>
      </c>
      <c r="W48" s="33"/>
      <c r="X48" s="32">
        <f t="shared" si="0"/>
        <v>1.005</v>
      </c>
      <c r="Y48" s="32">
        <f t="shared" si="1"/>
        <v>1</v>
      </c>
      <c r="Z48" s="43"/>
      <c r="AA48" s="44"/>
      <c r="AB48" s="50">
        <v>33</v>
      </c>
      <c r="AC48" s="26">
        <v>230.91</v>
      </c>
      <c r="AD48" s="27">
        <v>43709</v>
      </c>
    </row>
    <row r="49" spans="3:30" s="31" customFormat="1" ht="12" customHeight="1">
      <c r="C49" s="79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80"/>
      <c r="S49" s="50">
        <v>34</v>
      </c>
      <c r="T49" s="30" t="s">
        <v>73</v>
      </c>
      <c r="U49" s="30" t="s">
        <v>74</v>
      </c>
      <c r="V49" s="21">
        <v>1.005</v>
      </c>
      <c r="W49" s="33"/>
      <c r="X49" s="32">
        <f t="shared" si="0"/>
        <v>1.005</v>
      </c>
      <c r="Y49" s="32">
        <f t="shared" si="1"/>
        <v>1</v>
      </c>
      <c r="Z49" s="43"/>
      <c r="AA49" s="44"/>
      <c r="AB49" s="50">
        <v>34</v>
      </c>
      <c r="AC49" s="26">
        <v>230.91</v>
      </c>
      <c r="AD49" s="27">
        <v>43739</v>
      </c>
    </row>
    <row r="50" spans="3:30" s="31" customFormat="1" ht="12" customHeight="1" thickBo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4"/>
      <c r="S50" s="50">
        <v>35</v>
      </c>
      <c r="T50" s="30" t="s">
        <v>75</v>
      </c>
      <c r="U50" s="30" t="s">
        <v>76</v>
      </c>
      <c r="V50" s="21">
        <v>1.002</v>
      </c>
      <c r="W50" s="33"/>
      <c r="X50" s="32">
        <f t="shared" si="0"/>
        <v>1.002</v>
      </c>
      <c r="Y50" s="32">
        <f t="shared" si="1"/>
        <v>1</v>
      </c>
      <c r="Z50" s="43"/>
      <c r="AA50" s="44"/>
      <c r="AB50" s="50">
        <v>35</v>
      </c>
      <c r="AC50" s="26">
        <v>231.83</v>
      </c>
      <c r="AD50" s="27">
        <v>43770</v>
      </c>
    </row>
    <row r="51" spans="3:30" s="31" customFormat="1" ht="12" customHeight="1">
      <c r="C51" s="47"/>
      <c r="H51" s="48"/>
      <c r="I51" s="48"/>
      <c r="J51" s="49"/>
      <c r="K51" s="49"/>
      <c r="L51" s="49"/>
      <c r="M51" s="49"/>
      <c r="N51" s="49"/>
      <c r="S51" s="50">
        <v>36</v>
      </c>
      <c r="T51" s="30" t="s">
        <v>77</v>
      </c>
      <c r="U51" s="30" t="s">
        <v>78</v>
      </c>
      <c r="V51" s="21">
        <v>1.005</v>
      </c>
      <c r="W51" s="33"/>
      <c r="X51" s="32">
        <f t="shared" si="0"/>
        <v>1.005</v>
      </c>
      <c r="Y51" s="32">
        <f t="shared" si="1"/>
        <v>1</v>
      </c>
      <c r="Z51" s="43"/>
      <c r="AA51" s="44"/>
      <c r="AB51" s="50">
        <v>36</v>
      </c>
      <c r="AC51" s="26">
        <v>231.83</v>
      </c>
      <c r="AD51" s="27">
        <v>43800</v>
      </c>
    </row>
    <row r="52" spans="3:30" s="31" customFormat="1" ht="12" customHeight="1">
      <c r="C52" s="47"/>
      <c r="H52" s="48"/>
      <c r="I52" s="48"/>
      <c r="J52" s="49"/>
      <c r="K52" s="49"/>
      <c r="L52" s="49"/>
      <c r="M52" s="49"/>
      <c r="N52" s="49"/>
      <c r="S52" s="50">
        <v>37</v>
      </c>
      <c r="T52" s="20" t="s">
        <v>79</v>
      </c>
      <c r="U52" s="20" t="s">
        <v>80</v>
      </c>
      <c r="V52" s="21">
        <v>1.009</v>
      </c>
      <c r="W52" s="33"/>
      <c r="X52" s="32">
        <f t="shared" si="0"/>
        <v>1.009</v>
      </c>
      <c r="Y52" s="32">
        <f t="shared" si="1"/>
        <v>1</v>
      </c>
      <c r="Z52" s="43"/>
      <c r="AB52" s="50">
        <v>37</v>
      </c>
      <c r="AC52" s="26">
        <v>231.83</v>
      </c>
      <c r="AD52" s="27">
        <v>43831</v>
      </c>
    </row>
    <row r="53" spans="3:30" s="31" customFormat="1" ht="12" customHeight="1">
      <c r="C53" s="47"/>
      <c r="H53" s="48"/>
      <c r="I53" s="48"/>
      <c r="J53" s="49"/>
      <c r="K53" s="49"/>
      <c r="L53" s="49"/>
      <c r="M53" s="49"/>
      <c r="N53" s="49"/>
      <c r="S53" s="50">
        <v>38</v>
      </c>
      <c r="T53" s="30" t="s">
        <v>81</v>
      </c>
      <c r="U53" s="30" t="s">
        <v>82</v>
      </c>
      <c r="V53" s="21">
        <v>1.01</v>
      </c>
      <c r="W53" s="33"/>
      <c r="X53" s="32">
        <f t="shared" si="0"/>
        <v>1.01</v>
      </c>
      <c r="Y53" s="32">
        <f t="shared" si="1"/>
        <v>1</v>
      </c>
      <c r="Z53" s="43"/>
      <c r="AB53" s="50">
        <v>38</v>
      </c>
      <c r="AC53" s="26">
        <v>239.87</v>
      </c>
      <c r="AD53" s="27">
        <v>43862</v>
      </c>
    </row>
    <row r="54" spans="3:30" s="31" customFormat="1" ht="12" customHeight="1">
      <c r="C54" s="47"/>
      <c r="H54" s="48"/>
      <c r="I54" s="48"/>
      <c r="J54" s="49"/>
      <c r="K54" s="49"/>
      <c r="L54" s="49"/>
      <c r="M54" s="49"/>
      <c r="N54" s="49"/>
      <c r="S54" s="50">
        <v>39</v>
      </c>
      <c r="T54" s="30" t="s">
        <v>83</v>
      </c>
      <c r="U54" s="30" t="s">
        <v>84</v>
      </c>
      <c r="V54" s="21">
        <v>1.009</v>
      </c>
      <c r="W54" s="33"/>
      <c r="X54" s="32">
        <f t="shared" si="0"/>
        <v>1.009</v>
      </c>
      <c r="Y54" s="32">
        <f t="shared" si="1"/>
        <v>1</v>
      </c>
      <c r="Z54" s="43"/>
      <c r="AB54" s="50">
        <v>39</v>
      </c>
      <c r="AC54" s="26">
        <v>239.87</v>
      </c>
      <c r="AD54" s="27">
        <v>43891</v>
      </c>
    </row>
    <row r="55" spans="3:30" s="31" customFormat="1" ht="15.75">
      <c r="C55" s="47"/>
      <c r="H55" s="48"/>
      <c r="I55" s="48"/>
      <c r="J55" s="49"/>
      <c r="K55" s="49"/>
      <c r="L55" s="49"/>
      <c r="M55" s="49"/>
      <c r="N55" s="49"/>
      <c r="S55" s="50">
        <v>40</v>
      </c>
      <c r="T55" s="30" t="s">
        <v>85</v>
      </c>
      <c r="U55" s="30" t="s">
        <v>86</v>
      </c>
      <c r="V55" s="21">
        <v>1.006</v>
      </c>
      <c r="W55" s="33"/>
      <c r="X55" s="32">
        <f t="shared" si="0"/>
        <v>1.006</v>
      </c>
      <c r="Y55" s="32">
        <f t="shared" si="1"/>
        <v>1</v>
      </c>
      <c r="Z55" s="43"/>
      <c r="AB55" s="50">
        <v>40</v>
      </c>
      <c r="AC55" s="26">
        <v>239.87</v>
      </c>
      <c r="AD55" s="27">
        <v>43922</v>
      </c>
    </row>
    <row r="56" spans="3:30" s="31" customFormat="1" ht="15.75">
      <c r="C56" s="47"/>
      <c r="H56" s="48"/>
      <c r="I56" s="48"/>
      <c r="J56" s="49"/>
      <c r="K56" s="49"/>
      <c r="L56" s="49"/>
      <c r="M56" s="49"/>
      <c r="N56" s="49"/>
      <c r="S56" s="50">
        <v>41</v>
      </c>
      <c r="T56" s="30" t="s">
        <v>87</v>
      </c>
      <c r="U56" s="30" t="s">
        <v>88</v>
      </c>
      <c r="V56" s="21">
        <v>0.999</v>
      </c>
      <c r="W56" s="33"/>
      <c r="X56" s="32">
        <f t="shared" si="0"/>
        <v>0.999</v>
      </c>
      <c r="Y56" s="32">
        <f t="shared" si="1"/>
        <v>1</v>
      </c>
      <c r="Z56" s="43"/>
      <c r="AB56" s="50">
        <v>41</v>
      </c>
      <c r="AC56" s="26">
        <v>246.78</v>
      </c>
      <c r="AD56" s="27">
        <v>43952</v>
      </c>
    </row>
    <row r="57" spans="3:30" s="31" customFormat="1" ht="15.75">
      <c r="C57" s="47"/>
      <c r="H57" s="48"/>
      <c r="I57" s="48"/>
      <c r="J57" s="49"/>
      <c r="K57" s="49"/>
      <c r="L57" s="49"/>
      <c r="M57" s="49"/>
      <c r="N57" s="49"/>
      <c r="S57" s="50">
        <v>42</v>
      </c>
      <c r="T57" s="30" t="s">
        <v>89</v>
      </c>
      <c r="U57" s="30" t="s">
        <v>90</v>
      </c>
      <c r="V57" s="21">
        <v>1.002</v>
      </c>
      <c r="W57" s="33"/>
      <c r="X57" s="32">
        <f t="shared" si="0"/>
        <v>1.002</v>
      </c>
      <c r="Y57" s="32">
        <f t="shared" si="1"/>
        <v>1</v>
      </c>
      <c r="Z57" s="43"/>
      <c r="AB57" s="50">
        <v>42</v>
      </c>
      <c r="AC57" s="26">
        <v>246.78</v>
      </c>
      <c r="AD57" s="27">
        <v>43983</v>
      </c>
    </row>
    <row r="58" spans="3:30" s="31" customFormat="1" ht="15.75">
      <c r="C58" s="47"/>
      <c r="H58" s="48"/>
      <c r="I58" s="48"/>
      <c r="J58" s="49"/>
      <c r="K58" s="49"/>
      <c r="L58" s="49"/>
      <c r="M58" s="49"/>
      <c r="N58" s="49"/>
      <c r="S58" s="50">
        <v>43</v>
      </c>
      <c r="T58" s="30" t="s">
        <v>91</v>
      </c>
      <c r="U58" s="30" t="s">
        <v>92</v>
      </c>
      <c r="V58" s="21">
        <v>1.002</v>
      </c>
      <c r="W58" s="33"/>
      <c r="X58" s="32">
        <f t="shared" si="0"/>
        <v>1.002</v>
      </c>
      <c r="Y58" s="32">
        <f t="shared" si="1"/>
        <v>1</v>
      </c>
      <c r="Z58" s="43"/>
      <c r="AB58" s="50">
        <v>43</v>
      </c>
      <c r="AC58" s="26">
        <v>246.78</v>
      </c>
      <c r="AD58" s="27">
        <v>44013</v>
      </c>
    </row>
    <row r="59" spans="3:30" s="31" customFormat="1" ht="15.75">
      <c r="C59" s="47"/>
      <c r="H59" s="48"/>
      <c r="I59" s="48"/>
      <c r="J59" s="49"/>
      <c r="K59" s="49"/>
      <c r="L59" s="49"/>
      <c r="M59" s="49"/>
      <c r="N59" s="49"/>
      <c r="S59" s="50">
        <v>44</v>
      </c>
      <c r="T59" s="30" t="s">
        <v>93</v>
      </c>
      <c r="U59" s="30" t="s">
        <v>94</v>
      </c>
      <c r="V59" s="21">
        <v>1.002</v>
      </c>
      <c r="W59" s="33"/>
      <c r="X59" s="32">
        <f t="shared" si="0"/>
        <v>1.002</v>
      </c>
      <c r="Y59" s="32">
        <f t="shared" si="1"/>
        <v>1</v>
      </c>
      <c r="Z59" s="43"/>
      <c r="AB59" s="50">
        <v>44</v>
      </c>
      <c r="AC59" s="26">
        <v>256.1</v>
      </c>
      <c r="AD59" s="27">
        <v>44044</v>
      </c>
    </row>
    <row r="60" spans="3:30" s="31" customFormat="1" ht="15.75">
      <c r="C60" s="47"/>
      <c r="H60" s="48"/>
      <c r="I60" s="48"/>
      <c r="J60" s="49"/>
      <c r="K60" s="49"/>
      <c r="L60" s="49"/>
      <c r="M60" s="49"/>
      <c r="N60" s="49"/>
      <c r="S60" s="50">
        <v>45</v>
      </c>
      <c r="T60" s="30" t="s">
        <v>95</v>
      </c>
      <c r="U60" s="30" t="s">
        <v>96</v>
      </c>
      <c r="V60" s="21">
        <v>1.009</v>
      </c>
      <c r="W60" s="33"/>
      <c r="X60" s="32">
        <f t="shared" si="0"/>
        <v>1.009</v>
      </c>
      <c r="Y60" s="32">
        <f t="shared" si="1"/>
        <v>1</v>
      </c>
      <c r="Z60" s="43"/>
      <c r="AB60" s="50">
        <v>45</v>
      </c>
      <c r="AC60" s="26">
        <v>256.1</v>
      </c>
      <c r="AD60" s="27">
        <v>44075</v>
      </c>
    </row>
    <row r="61" spans="3:30" s="31" customFormat="1" ht="15.75">
      <c r="C61" s="47"/>
      <c r="H61" s="48"/>
      <c r="I61" s="48"/>
      <c r="J61" s="49"/>
      <c r="K61" s="49"/>
      <c r="L61" s="49"/>
      <c r="M61" s="49"/>
      <c r="N61" s="49"/>
      <c r="S61" s="50">
        <v>46</v>
      </c>
      <c r="T61" s="30" t="s">
        <v>97</v>
      </c>
      <c r="U61" s="30" t="s">
        <v>98</v>
      </c>
      <c r="V61" s="21">
        <v>1.006</v>
      </c>
      <c r="W61" s="33"/>
      <c r="X61" s="32">
        <f t="shared" si="0"/>
        <v>1.006</v>
      </c>
      <c r="Y61" s="32">
        <f t="shared" si="1"/>
        <v>1</v>
      </c>
      <c r="Z61" s="43"/>
      <c r="AB61" s="50">
        <v>46</v>
      </c>
      <c r="AC61" s="26">
        <v>256.1</v>
      </c>
      <c r="AD61" s="27">
        <v>44105</v>
      </c>
    </row>
    <row r="62" spans="3:30" s="31" customFormat="1" ht="15.75">
      <c r="C62" s="47"/>
      <c r="H62" s="48"/>
      <c r="I62" s="48"/>
      <c r="J62" s="49"/>
      <c r="K62" s="49"/>
      <c r="L62" s="49"/>
      <c r="M62" s="49"/>
      <c r="N62" s="49"/>
      <c r="S62" s="50">
        <v>47</v>
      </c>
      <c r="T62" s="30" t="s">
        <v>99</v>
      </c>
      <c r="U62" s="30" t="s">
        <v>100</v>
      </c>
      <c r="V62" s="21">
        <v>1.007</v>
      </c>
      <c r="W62" s="33"/>
      <c r="X62" s="32">
        <f t="shared" si="0"/>
        <v>1.007</v>
      </c>
      <c r="Y62" s="32">
        <f t="shared" si="1"/>
        <v>1</v>
      </c>
      <c r="Z62" s="43"/>
      <c r="AB62" s="50">
        <v>47</v>
      </c>
      <c r="AC62" s="26">
        <v>258.11</v>
      </c>
      <c r="AD62" s="27">
        <v>44136</v>
      </c>
    </row>
    <row r="63" spans="3:30" s="31" customFormat="1" ht="15.75">
      <c r="C63" s="47"/>
      <c r="H63" s="48"/>
      <c r="I63" s="48"/>
      <c r="J63" s="49"/>
      <c r="K63" s="49"/>
      <c r="L63" s="49"/>
      <c r="M63" s="49"/>
      <c r="N63" s="49"/>
      <c r="S63" s="50">
        <v>48</v>
      </c>
      <c r="T63" s="30" t="s">
        <v>101</v>
      </c>
      <c r="U63" s="30" t="s">
        <v>102</v>
      </c>
      <c r="V63" s="21">
        <v>1.012</v>
      </c>
      <c r="W63" s="33"/>
      <c r="X63" s="32">
        <f t="shared" si="0"/>
        <v>1</v>
      </c>
      <c r="Y63" s="32">
        <f t="shared" si="1"/>
        <v>1.012</v>
      </c>
      <c r="Z63" s="43"/>
      <c r="AB63" s="50">
        <v>48</v>
      </c>
      <c r="AC63" s="26">
        <v>258.11</v>
      </c>
      <c r="AD63" s="27">
        <v>44166</v>
      </c>
    </row>
    <row r="64" spans="3:29" s="31" customFormat="1" ht="15">
      <c r="C64" s="47"/>
      <c r="H64" s="48"/>
      <c r="I64" s="48"/>
      <c r="J64" s="49"/>
      <c r="K64" s="49"/>
      <c r="L64" s="49"/>
      <c r="M64" s="49"/>
      <c r="N64" s="49"/>
      <c r="T64" s="51"/>
      <c r="U64" s="51"/>
      <c r="V64" s="52"/>
      <c r="Y64" s="52"/>
      <c r="AB64" s="49"/>
      <c r="AC64" s="53"/>
    </row>
    <row r="65" spans="3:29" s="31" customFormat="1" ht="15">
      <c r="C65" s="47"/>
      <c r="H65" s="48"/>
      <c r="I65" s="48"/>
      <c r="J65" s="49"/>
      <c r="K65" s="49"/>
      <c r="L65" s="49"/>
      <c r="M65" s="49"/>
      <c r="N65" s="49"/>
      <c r="T65" s="51"/>
      <c r="U65" s="51"/>
      <c r="V65" s="52"/>
      <c r="Y65" s="52"/>
      <c r="AB65" s="49"/>
      <c r="AC65" s="53"/>
    </row>
    <row r="66" spans="3:29" s="31" customFormat="1" ht="15">
      <c r="C66" s="47"/>
      <c r="H66" s="48"/>
      <c r="I66" s="48"/>
      <c r="J66" s="49"/>
      <c r="K66" s="49"/>
      <c r="L66" s="49"/>
      <c r="M66" s="49"/>
      <c r="N66" s="49"/>
      <c r="T66" s="51"/>
      <c r="U66" s="51"/>
      <c r="V66" s="52"/>
      <c r="Y66" s="52"/>
      <c r="AB66" s="49"/>
      <c r="AC66" s="53"/>
    </row>
    <row r="67" spans="3:29" s="31" customFormat="1" ht="15">
      <c r="C67" s="47"/>
      <c r="H67" s="48"/>
      <c r="I67" s="48"/>
      <c r="J67" s="49"/>
      <c r="K67" s="49"/>
      <c r="L67" s="49"/>
      <c r="M67" s="49"/>
      <c r="N67" s="49"/>
      <c r="T67" s="51"/>
      <c r="U67" s="51"/>
      <c r="V67" s="52"/>
      <c r="Y67" s="52"/>
      <c r="AB67" s="49"/>
      <c r="AC67" s="53"/>
    </row>
    <row r="68" spans="3:29" s="31" customFormat="1" ht="15">
      <c r="C68" s="47"/>
      <c r="H68" s="48"/>
      <c r="I68" s="48"/>
      <c r="J68" s="49"/>
      <c r="K68" s="49"/>
      <c r="L68" s="49"/>
      <c r="M68" s="49"/>
      <c r="N68" s="49"/>
      <c r="T68" s="51"/>
      <c r="U68" s="51"/>
      <c r="V68" s="52"/>
      <c r="Y68" s="52"/>
      <c r="AB68" s="49"/>
      <c r="AC68" s="53"/>
    </row>
    <row r="69" spans="3:29" s="31" customFormat="1" ht="15">
      <c r="C69" s="47"/>
      <c r="H69" s="48"/>
      <c r="I69" s="48"/>
      <c r="J69" s="49"/>
      <c r="K69" s="49"/>
      <c r="L69" s="49"/>
      <c r="M69" s="49"/>
      <c r="N69" s="49"/>
      <c r="T69" s="51"/>
      <c r="U69" s="51"/>
      <c r="V69" s="52"/>
      <c r="Y69" s="52"/>
      <c r="AB69" s="49"/>
      <c r="AC69" s="53"/>
    </row>
    <row r="70" spans="3:29" s="31" customFormat="1" ht="15">
      <c r="C70" s="47"/>
      <c r="H70" s="48"/>
      <c r="I70" s="48"/>
      <c r="J70" s="49"/>
      <c r="K70" s="49"/>
      <c r="L70" s="49"/>
      <c r="M70" s="49"/>
      <c r="N70" s="49"/>
      <c r="T70" s="51"/>
      <c r="U70" s="51"/>
      <c r="V70" s="52"/>
      <c r="Y70" s="52"/>
      <c r="AB70" s="49"/>
      <c r="AC70" s="53"/>
    </row>
    <row r="71" spans="3:29" s="31" customFormat="1" ht="15">
      <c r="C71" s="47"/>
      <c r="H71" s="48"/>
      <c r="I71" s="48"/>
      <c r="J71" s="49"/>
      <c r="K71" s="49"/>
      <c r="L71" s="49"/>
      <c r="M71" s="49"/>
      <c r="N71" s="49"/>
      <c r="T71" s="51"/>
      <c r="U71" s="51"/>
      <c r="V71" s="52"/>
      <c r="Y71" s="52"/>
      <c r="AB71" s="49"/>
      <c r="AC71" s="53"/>
    </row>
    <row r="72" spans="3:29" s="31" customFormat="1" ht="15">
      <c r="C72" s="47"/>
      <c r="H72" s="48"/>
      <c r="I72" s="48"/>
      <c r="J72" s="49"/>
      <c r="K72" s="49"/>
      <c r="L72" s="49"/>
      <c r="M72" s="49"/>
      <c r="N72" s="49"/>
      <c r="T72" s="51"/>
      <c r="U72" s="51"/>
      <c r="V72" s="52"/>
      <c r="Y72" s="52"/>
      <c r="AB72" s="49"/>
      <c r="AC72" s="53"/>
    </row>
    <row r="73" spans="3:29" s="31" customFormat="1" ht="15">
      <c r="C73" s="47"/>
      <c r="H73" s="48"/>
      <c r="I73" s="48"/>
      <c r="J73" s="49"/>
      <c r="K73" s="49"/>
      <c r="L73" s="49"/>
      <c r="M73" s="49"/>
      <c r="N73" s="49"/>
      <c r="T73" s="51"/>
      <c r="U73" s="51"/>
      <c r="V73" s="52"/>
      <c r="Y73" s="52"/>
      <c r="AB73" s="49"/>
      <c r="AC73" s="53"/>
    </row>
    <row r="74" spans="3:29" s="31" customFormat="1" ht="15">
      <c r="C74" s="47"/>
      <c r="H74" s="48"/>
      <c r="I74" s="48"/>
      <c r="J74" s="49"/>
      <c r="K74" s="49"/>
      <c r="L74" s="49"/>
      <c r="M74" s="49"/>
      <c r="N74" s="49"/>
      <c r="T74" s="51"/>
      <c r="U74" s="51"/>
      <c r="V74" s="52"/>
      <c r="Y74" s="52"/>
      <c r="AB74" s="49"/>
      <c r="AC74" s="53"/>
    </row>
    <row r="75" spans="3:29" s="31" customFormat="1" ht="15">
      <c r="C75" s="47"/>
      <c r="H75" s="48"/>
      <c r="I75" s="48"/>
      <c r="J75" s="49"/>
      <c r="K75" s="49"/>
      <c r="L75" s="49"/>
      <c r="M75" s="49"/>
      <c r="N75" s="49"/>
      <c r="T75" s="51"/>
      <c r="U75" s="51"/>
      <c r="V75" s="52"/>
      <c r="Y75" s="52"/>
      <c r="AB75" s="49"/>
      <c r="AC75" s="53"/>
    </row>
    <row r="76" spans="3:29" s="31" customFormat="1" ht="15">
      <c r="C76" s="47"/>
      <c r="H76" s="48"/>
      <c r="I76" s="48"/>
      <c r="J76" s="49"/>
      <c r="K76" s="49"/>
      <c r="L76" s="49"/>
      <c r="M76" s="49"/>
      <c r="N76" s="49"/>
      <c r="T76" s="51"/>
      <c r="U76" s="51"/>
      <c r="V76" s="52"/>
      <c r="Y76" s="52"/>
      <c r="AB76" s="49"/>
      <c r="AC76" s="53"/>
    </row>
    <row r="77" spans="3:29" s="31" customFormat="1" ht="15">
      <c r="C77" s="47"/>
      <c r="H77" s="48"/>
      <c r="I77" s="48"/>
      <c r="J77" s="49"/>
      <c r="K77" s="49"/>
      <c r="L77" s="49"/>
      <c r="M77" s="49"/>
      <c r="N77" s="49"/>
      <c r="T77" s="51"/>
      <c r="U77" s="51"/>
      <c r="V77" s="52"/>
      <c r="Y77" s="52"/>
      <c r="AB77" s="49"/>
      <c r="AC77" s="53"/>
    </row>
    <row r="78" spans="3:29" s="31" customFormat="1" ht="15">
      <c r="C78" s="47"/>
      <c r="H78" s="48"/>
      <c r="I78" s="48"/>
      <c r="J78" s="49"/>
      <c r="K78" s="49"/>
      <c r="L78" s="49"/>
      <c r="M78" s="49"/>
      <c r="N78" s="49"/>
      <c r="T78" s="51"/>
      <c r="U78" s="51"/>
      <c r="V78" s="52"/>
      <c r="Y78" s="52"/>
      <c r="AB78" s="49"/>
      <c r="AC78" s="53"/>
    </row>
    <row r="79" spans="3:29" s="31" customFormat="1" ht="15">
      <c r="C79" s="47"/>
      <c r="H79" s="48"/>
      <c r="I79" s="48"/>
      <c r="J79" s="49"/>
      <c r="K79" s="49"/>
      <c r="L79" s="49"/>
      <c r="M79" s="49"/>
      <c r="N79" s="49"/>
      <c r="T79" s="51"/>
      <c r="U79" s="51"/>
      <c r="V79" s="52"/>
      <c r="Y79" s="52"/>
      <c r="AB79" s="49"/>
      <c r="AC79" s="53"/>
    </row>
    <row r="80" ht="6" customHeight="1"/>
  </sheetData>
  <sheetProtection/>
  <mergeCells count="39">
    <mergeCell ref="D44:F44"/>
    <mergeCell ref="D47:F47"/>
    <mergeCell ref="B2:Q13"/>
    <mergeCell ref="D39:F39"/>
    <mergeCell ref="D40:F40"/>
    <mergeCell ref="D41:F41"/>
    <mergeCell ref="D42:F42"/>
    <mergeCell ref="D43:F43"/>
    <mergeCell ref="D38:F38"/>
    <mergeCell ref="G46:I46"/>
    <mergeCell ref="J46:L46"/>
    <mergeCell ref="D31:F31"/>
    <mergeCell ref="D45:F45"/>
    <mergeCell ref="D46:F46"/>
    <mergeCell ref="D35:F35"/>
    <mergeCell ref="D36:F36"/>
    <mergeCell ref="D37:F37"/>
    <mergeCell ref="D33:F33"/>
    <mergeCell ref="D34:F34"/>
    <mergeCell ref="D32:F32"/>
    <mergeCell ref="C15:P15"/>
    <mergeCell ref="C16:P16"/>
    <mergeCell ref="D28:P29"/>
    <mergeCell ref="D30:F30"/>
    <mergeCell ref="D26:M26"/>
    <mergeCell ref="D27:I27"/>
    <mergeCell ref="J27:N27"/>
    <mergeCell ref="D21:I21"/>
    <mergeCell ref="J21:N21"/>
    <mergeCell ref="R17:R41"/>
    <mergeCell ref="D18:E18"/>
    <mergeCell ref="F18:I18"/>
    <mergeCell ref="D19:H19"/>
    <mergeCell ref="I19:J19"/>
    <mergeCell ref="K19:M19"/>
    <mergeCell ref="D20:E20"/>
    <mergeCell ref="F20:I20"/>
    <mergeCell ref="D23:P24"/>
    <mergeCell ref="D25:P25"/>
  </mergeCells>
  <conditionalFormatting sqref="F20">
    <cfRule type="cellIs" priority="1" dxfId="0" operator="equal" stopIfTrue="1">
      <formula>"месяц выбран не корректно"</formula>
    </cfRule>
  </conditionalFormatting>
  <printOptions/>
  <pageMargins left="0.2755905511811024" right="0.2755905511811024" top="0.2755905511811024" bottom="0.2755905511811024" header="0.2362204724409449" footer="0.2362204724409449"/>
  <pageSetup blackAndWhite="1" horizontalDpi="600" verticalDpi="600" orientation="portrait" paperSize="9" scale="97" r:id="rId3"/>
  <headerFooter alignWithMargins="0">
    <oddFooter>&amp;L&amp;04 Эксперт ©&amp;C&amp;04 тел. (017) 354-78-56, (017) 354-78-24, факс (017) 354-78-09&amp;R&amp;04 www.expert.by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Буйко Юрий</dc:creator>
  <cp:keywords/>
  <dc:description/>
  <cp:lastModifiedBy>SH</cp:lastModifiedBy>
  <cp:lastPrinted>2021-01-14T14:55:46Z</cp:lastPrinted>
  <dcterms:created xsi:type="dcterms:W3CDTF">2021-01-14T14:28:46Z</dcterms:created>
  <dcterms:modified xsi:type="dcterms:W3CDTF">2021-01-16T10:01:52Z</dcterms:modified>
  <cp:category/>
  <cp:version/>
  <cp:contentType/>
  <cp:contentStatus/>
</cp:coreProperties>
</file>