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120" windowHeight="9150" activeTab="0"/>
  </bookViews>
  <sheets>
    <sheet name="ЭСЧФ" sheetId="1" r:id="rId1"/>
    <sheet name="Инструкция" sheetId="2" r:id="rId2"/>
    <sheet name="Лист2" sheetId="3" state="hidden" r:id="rId3"/>
    <sheet name="Формула числа прописью" sheetId="4" state="hidden" r:id="rId4"/>
  </sheets>
  <definedNames>
    <definedName name="Z_28FE73C4_2B4E_48EA_A01D_248F57E01289_.wvu.PrintArea" localSheetId="0" hidden="1">'ЭСЧФ'!$C$3:$BA$161</definedName>
    <definedName name="_xlnm.Print_Area" localSheetId="1">'Инструкция'!$C$3:$C$571</definedName>
    <definedName name="_xlnm.Print_Area" localSheetId="0">'ЭСЧФ'!$C$3:$BA$151</definedName>
  </definedNames>
  <calcPr fullCalcOnLoad="1"/>
</workbook>
</file>

<file path=xl/comments1.xml><?xml version="1.0" encoding="utf-8"?>
<comments xmlns="http://schemas.openxmlformats.org/spreadsheetml/2006/main">
  <authors>
    <author>shimanovich</author>
    <author>SH</author>
  </authors>
  <commentList>
    <comment ref="BD46" authorId="0">
      <text>
        <r>
          <rPr>
            <b/>
            <sz val="8"/>
            <rFont val="Tahoma"/>
            <family val="0"/>
          </rPr>
          <t>выберите из раскрывающегося списка страну поставщика</t>
        </r>
      </text>
    </comment>
    <comment ref="BD78" authorId="0">
      <text>
        <r>
          <rPr>
            <b/>
            <sz val="8"/>
            <rFont val="Tahoma"/>
            <family val="0"/>
          </rPr>
          <t>выберите из раскрывающегося списка страну получателя</t>
        </r>
      </text>
    </comment>
    <comment ref="BD90" authorId="0">
      <text>
        <r>
          <rPr>
            <b/>
            <sz val="8"/>
            <rFont val="Tahoma"/>
            <family val="0"/>
          </rPr>
          <t>выберите из раскрывающегося списка страну грузоотправителя</t>
        </r>
      </text>
    </comment>
    <comment ref="BD93" authorId="0">
      <text>
        <r>
          <rPr>
            <b/>
            <sz val="8"/>
            <rFont val="Tahoma"/>
            <family val="0"/>
          </rPr>
          <t>выберите из раскрывающегося списка страну грузополучателя</t>
        </r>
      </text>
    </comment>
    <comment ref="K46" authorId="0">
      <text>
        <r>
          <rPr>
            <b/>
            <sz val="8"/>
            <rFont val="Tahoma"/>
            <family val="0"/>
          </rPr>
          <t>Код страны проставится автоматически после выбора наименования страны в ячейке справа</t>
        </r>
      </text>
    </comment>
    <comment ref="L78" authorId="0">
      <text>
        <r>
          <rPr>
            <b/>
            <sz val="8"/>
            <rFont val="Tahoma"/>
            <family val="0"/>
          </rPr>
          <t>Код страны проставится автоматически после выбора наименования страны в ячейке справа</t>
        </r>
      </text>
    </comment>
    <comment ref="M90" authorId="0">
      <text>
        <r>
          <rPr>
            <b/>
            <sz val="8"/>
            <rFont val="Tahoma"/>
            <family val="0"/>
          </rPr>
          <t>Код страны проставится автоматически после выбора наименования страны в ячейке справа</t>
        </r>
      </text>
    </comment>
    <comment ref="AM90" authorId="0">
      <text>
        <r>
          <rPr>
            <b/>
            <sz val="8"/>
            <rFont val="Tahoma"/>
            <family val="0"/>
          </rPr>
          <t>Код страны проставится автоматически после выбора наименования страны в ячейке справа</t>
        </r>
      </text>
    </comment>
    <comment ref="AT3" authorId="1">
      <text>
        <r>
          <rPr>
            <b/>
            <sz val="8"/>
            <rFont val="Tahoma"/>
            <family val="2"/>
          </rPr>
          <t>с изменениями, внесенными постановлением Министерства по налогам и сборам Республики Беларусь от 3 января 2019 г. № 3</t>
        </r>
      </text>
    </comment>
  </commentList>
</comments>
</file>

<file path=xl/sharedStrings.xml><?xml version="1.0" encoding="utf-8"?>
<sst xmlns="http://schemas.openxmlformats.org/spreadsheetml/2006/main" count="1183" uniqueCount="911">
  <si>
    <t>номер</t>
  </si>
  <si>
    <t>КОЛУМБИЯ</t>
  </si>
  <si>
    <t>КОМОРЫ</t>
  </si>
  <si>
    <t>КОНГО</t>
  </si>
  <si>
    <t>КОНГО, ДЕМОКРАТИЧЕСКАЯ РЕСПУБЛИКА</t>
  </si>
  <si>
    <t>КОРЕЯ, НАРОДНО-ДЕМОКРАТИЧЕСКАЯ РЕСПУБЛИКА</t>
  </si>
  <si>
    <t>№
 п.п.</t>
  </si>
  <si>
    <t>Коды</t>
  </si>
  <si>
    <t>Цена (тариф) за единицу товара (работы, услуги), имущественных прав без учета НДС***, руб.</t>
  </si>
  <si>
    <t>Стоимость товаров (работ, услуг), имущественных прав без учета НДС***, руб.</t>
  </si>
  <si>
    <t>НДС***
ставка, %</t>
  </si>
  <si>
    <t>НДС***
сумма, руб.</t>
  </si>
  <si>
    <t>КОРЕЯ, РЕСПУБЛИКА</t>
  </si>
  <si>
    <t>КОСТА-РИКА</t>
  </si>
  <si>
    <t>КОТ-Д’ИВУАР</t>
  </si>
  <si>
    <t>3.1</t>
  </si>
  <si>
    <t>3.2</t>
  </si>
  <si>
    <t>КУБА</t>
  </si>
  <si>
    <t>КУВЕЙТ</t>
  </si>
  <si>
    <t>КЫРГЫЗСТАН</t>
  </si>
  <si>
    <t>КЮРАСАО</t>
  </si>
  <si>
    <t>ЛАОССКАЯ НАРОДНО-ДЕМОКРАТИЧЕСКАЯ РЕСПУБЛИКА</t>
  </si>
  <si>
    <t>ЛАТВИЯ</t>
  </si>
  <si>
    <t>ЛЕСОТО</t>
  </si>
  <si>
    <t>ЛИБЕРИЯ</t>
  </si>
  <si>
    <t>ЛИВАН</t>
  </si>
  <si>
    <t>ЛИВИЯ</t>
  </si>
  <si>
    <t>ЛИТВА</t>
  </si>
  <si>
    <t>ЛИХТЕНШТЕЙН</t>
  </si>
  <si>
    <t>ЛЮКСЕМБУРГ</t>
  </si>
  <si>
    <t>МАВРИКИЙ</t>
  </si>
  <si>
    <t xml:space="preserve"> </t>
  </si>
  <si>
    <t>Всего по счету</t>
  </si>
  <si>
    <t>* Электронный счет-фактура.</t>
  </si>
  <si>
    <t>** Учетный номер плательщика.</t>
  </si>
  <si>
    <t>МАКЕДОНИЯ, БЫВШАЯ ЮГОСЛАВСКАЯ РЕСПУБЛИКА</t>
  </si>
  <si>
    <t>*** Налог на добавленную стоимость.</t>
  </si>
  <si>
    <t>МАЛАВИ</t>
  </si>
  <si>
    <t>В строке «Всего по счету» указывается стоимость объектов без НДС, сумма акциза, сумма НДС, а также стоимость объектов с учетом НДС. Показатели данной строки заполняются в белорусских рублях, рассчитываются и проставляются автоматически на основании сумм всех строк по графам 7, 8, 10 и 11 раздела 6 «Данные по товарам (работам, услугам), имущественным правам» соответственно.</t>
  </si>
  <si>
    <t>27. При создании и заполнении ЭСЧФ возможно взаимодействие следующих статусов поставщиков и получателей:</t>
  </si>
  <si>
    <t>при указании статуса поставщика «Продавец» доступны статусы получателя «Покупатель», «Потребитель», «Комиссионер»;</t>
  </si>
  <si>
    <t>при указании статуса поставщика «Комитент» доступен статус получателя «Комиссионер»;</t>
  </si>
  <si>
    <t>при выставлении статуса поставщика «Комиссионер» доступны статусы получателя «Покупатель», «Потребитель», «Комитент», «Комиссионер»;</t>
  </si>
  <si>
    <t>при указании статуса поставщика «Доверительный управляющий» доступен статус получателя «Покупатель»;</t>
  </si>
  <si>
    <t>при указании статуса поставщика «Плательщик, передающий налоговые вычеты» доступен статус получателя «Плательщик, получающий налоговые вычеты»;</t>
  </si>
  <si>
    <t>при указании статуса поставщика «Плательщик, передающий обороты по реализации» доступен статус получателя «Плательщик, получающий обороты по реализации»;</t>
  </si>
  <si>
    <t>при указании статуса поставщика «Посредник» доступен статус получателя «Потребитель»;</t>
  </si>
  <si>
    <t>при указании статуса поставщика «Заказчик (застройщик)» доступен статус получателя «Потребитель».</t>
  </si>
  <si>
    <t>ГЛАВА 4</t>
  </si>
  <si>
    <t>ПОРЯДОК СОЗДАНИЯ ИСХОДНОГО, ДОПОЛНИТЕЛЬНОГО ИЛИ ИСПРАВЛЕННОГО ЭСЧФ. ПОРЯДОК АННУЛИРОВАНИЯ ЭСЧФ</t>
  </si>
  <si>
    <t>28. Исходным является первый ЭСЧФ в процессе (цепочке) создания и выставления (направления) ЭСЧФ.</t>
  </si>
  <si>
    <t>В графе 10 раздела 6 «Данные по товарам (работам, услугам), имущественным правам» посредник должен указать потребителю сумму НДС, предъявленную продавцом в ЭСЧФ, выставленном продавцом посреднику. В случае передачи объектов посредником потребителю частями или разным потребителям сумма показателей графы 10 раздела 6 «Данные по товарам (работам, услугам), имущественным правам» посредника, выставляемых потребителю (потребителям), не должна превышать показателя строки «Всего по счету» графы 10 раздела 6 «Данные по товарам (работам, услугам), имущественным правам» продавца, ссылку на который делает посредник в строке 12 «Номер ЭСЧФ продавца» ЭСЧФ, выставляемого потребителю (потребителям).</t>
  </si>
  <si>
    <t>В случае передачи посредником объектов потребителям, не являющимся плательщиками НДС в Республике Беларусь, ЭСЧФ в адрес потребителей может не выставляться.</t>
  </si>
  <si>
    <t>54. В отношении объектов, приобретаемых заказчиком (застройщиком) строительства в интересах третьих лиц (в том числе дольщиков) и подлежащих передаче третьим лицам (в том числе дольщикам) в виде затрат, выставление ЭСЧФ и предъявление соответствующих сумм НДС потребителям объектов, осуществляющим возмещение их стоимости, осуществляется заказчиком (застройщиком) на основании ЭСЧФ, выставленных заказчику (застройщику) продавцами объектов.</t>
  </si>
  <si>
    <t>Заказчик (застройщик) при получении ЭСЧФ от продавца в части объектов, стоимость которых подлежит возмещению потребителем, в графе 12 раздела 6 «Данные по товарам (работам, услугам), имущественным правам» должен указать признак дополнительных данных «Не подлежит вычету». При невозможности определения сумм НДС, не подлежащих вычету, прямым счетом определение таких сумм НДС допускается на основании данных удельного веса.</t>
  </si>
  <si>
    <t>55. При передаче заказчиком (застройщиком) потребителю затрат, стоимость которых подлежит возмещению и указанных в пункте 54 настоящей Инструкции, заказчик (застройщик) при выставлении ЭСЧФ потребителю указывает:</t>
  </si>
  <si>
    <t>в строке 6 «Статус поставщика» – статус поставщика «Заказчик (застройщик)»;</t>
  </si>
  <si>
    <t>в строке 15 «Статус получателя (по договору/контракту)» – статус получателя «Потребитель».</t>
  </si>
  <si>
    <t>Строки 11–14, 20–21.1 не заполняются.</t>
  </si>
  <si>
    <t>Графы 3.1, 3.2, 4, 5, 6, 8 раздела 6 «Данные по товарам (работам, услугам), имущественным правам» могут не заполняться.</t>
  </si>
  <si>
    <t>В графе 10 раздела 6 «Данные по товарам (работам, услугам), имущественным правам» заказчик (застройщик) должен указать потребителю сумму НДС по объектам, приобретенным (ввезенным) заказчиком (застройщиком) для ведения строительства и не являющимся вложениями в долгосрочные активы заказчика (застройщика), в части, приходящейся на долю потребителя.</t>
  </si>
  <si>
    <t>В случае передачи заказчиком (застройщиком) объектов потребителям, не являющимся плательщиками НДС в Республике Беларусь, ЭСЧФ в адрес потребителей может не выставляться.</t>
  </si>
  <si>
    <t>56. В связи с представлением Белорусской железной дорогой налоговой декларации по перевозкам по сводному балансу основной деятельности и уплате НДС в централизованном порядке юридические лица, входящие в сводный баланс основной деятельности Белорусской железной дороги, для включения в налоговую декларацию по перевозкам ежемесячно создают и направляют Белорусской железной дороге ЭСЧФ в следующем порядке:</t>
  </si>
  <si>
    <t>56.1. в целях передачи оборотов по реализации объектов, относящихся к основной деятельности, в ЭСЧФ указывается:</t>
  </si>
  <si>
    <t>в строке 3 «Дата совершения операции» – дата совершения хозяйственной операции, которая соответствует последнему дню соответствующего месяца, в котором осуществляется передача оборотов по реализации объектов;</t>
  </si>
  <si>
    <t>в строке 6 «Статус поставщика» – статус поставщика «Плательщик, передающий обороты по реализации»;</t>
  </si>
  <si>
    <t>в строке 15 «Статус получателя (по договору/контракту)» – статус получателя «Плательщик, получающий обороты по реализации»;</t>
  </si>
  <si>
    <t>в графе 2 раздела 6 «Данные по товарам (работам, услугам), имущественным правам» – «Передача оборотов по реализации», а в графе 11 раздела 6 «Данные по товарам (работам, услугам), имущественным правам» – сумма передаваемых оборотов по реализации.</t>
  </si>
  <si>
    <t>Строки 11–14, 20–30, графы 3.1–8 раздела 6 «Данные по товарам (работам, услугам), имущественным правам» не заполняются.</t>
  </si>
  <si>
    <t>56.2. в целях передачи налоговых вычетов, относящихся к основной деятельности, в ЭСЧФ указывается:</t>
  </si>
  <si>
    <t>в графе 2 раздела 6 «Данные по товарам (работам, услугам), имущественным правам» – «Передача налоговых вычетов», а в графе 10 раздела 6 «Данные по товарам (работам, услугам), имущественным правам» – сумма передаваемых налоговых вычетов.</t>
  </si>
  <si>
    <t>Строки 11–14, 20–30, графы 3.1–9, 11 раздела 6 «Данные по товарам (работам, услугам), имущественным правам» не заполняются.</t>
  </si>
  <si>
    <t>58. При реализации природного газа, электрической и тепловой энергии, отпускаемых в соответствии с законодательством газоснабжающими и энергоснабжающими организациями, входящими в состав государственного производственного объединения по топливу и газификации «Белтопгаз», государственного производственного объединения электроэнергетики «Белэнерго», и открытым акционерным обществом «Газпром трансгаз Беларусь» по ценам (тарифам) с учетом индексации, отражение стоимости таких энергоресурсов и сумм НДС в графах 7, 10 и 11 раздела 6 «Данные по товарам (работам, услугам), имущественным правам» осуществляется с учетом индексации.</t>
  </si>
  <si>
    <t>в строке 13.1 «Дата выпуска товаров» – дата выпуска товаров из декларации на товары, выпущенные в соответствии с таможенной процедурой экспорта, регистрационный номер выпуска товаров по которой указан в строке 13 «Регистрационный номер выпуска товаров». Строка 13.1 «Дата выпуска товаров» подлежит заполнению только при заполнении строки 13 «Регистрационный номер выпуска товаров». При наличии нескольких дат выпуска товаров (фактического вывоза товаров) по одной декларации на товары ЭСЧФ должен составляться на каждую партию вывозимого товара;</t>
  </si>
  <si>
    <t>в строке 14 «Реквизиты заявления о ввозе товаров и уплате косвенных налогов» – номер и дата из раздела 2 заявления о ввозе товаров и уплате косвенных налогов, составленного по форме согласно приложению 1 к Протоколу об обмене информацией в электронном виде между налоговыми органами государств – членов Евразийского экономического союза об уплаченных суммах косвенных налогов от 11 декабря 2009 года, при реализации и отгрузке товаров в государства – члены Евразийского экономического союза;</t>
  </si>
  <si>
    <t>33. При реализации товаров продавцом покупателю, не являющемуся резидентом государства – члена Евразийского экономического союза, в ЭСЧФ продавцом указываются:</t>
  </si>
  <si>
    <t>в строке 13 «Регистрационный номер выпуска товаров» – регистрационный номер выпуска товаров по товарам, выпущенным в соответствии с таможенной процедурой экспорта, при реализации и отгрузке товаров покупателю, не являющемуся резидентом государства – члена Евразийского экономического союза;</t>
  </si>
  <si>
    <t>МАЛАЙЗИЯ</t>
  </si>
  <si>
    <t>МАЛЬДИВЫ</t>
  </si>
  <si>
    <t>МАЛЬТА</t>
  </si>
  <si>
    <t>МАРОККО</t>
  </si>
  <si>
    <t>МАРТИНИКА</t>
  </si>
  <si>
    <t>МАРШАЛЛОВЫ ОСТРОВА</t>
  </si>
  <si>
    <t>МЕКСИКА</t>
  </si>
  <si>
    <t>МИКРОНЕЗИЯ, ФЕДЕРАТИВНЫЕ ШТАТЫ</t>
  </si>
  <si>
    <t>МОЗАМБИК</t>
  </si>
  <si>
    <t>МОЛДОВА, РЕСПУБЛИКА</t>
  </si>
  <si>
    <t>МОНАКО</t>
  </si>
  <si>
    <t>МОНГОЛИЯ</t>
  </si>
  <si>
    <t>МОНТСЕРРАТ</t>
  </si>
  <si>
    <t>МЬЯНМА</t>
  </si>
  <si>
    <t>НАМИБИЯ</t>
  </si>
  <si>
    <t>НАУРУ</t>
  </si>
  <si>
    <t>Непал</t>
  </si>
  <si>
    <t>НИГЕР</t>
  </si>
  <si>
    <t>НИГЕРИЯ</t>
  </si>
  <si>
    <t>НИДЕРЛАНДЫ</t>
  </si>
  <si>
    <t>НИКАРАГУА</t>
  </si>
  <si>
    <t>НИУЭ</t>
  </si>
  <si>
    <t>НОВАЯ ЗЕЛАНДИЯ</t>
  </si>
  <si>
    <t>НОВАЯ КАЛЕДОНИЯ</t>
  </si>
  <si>
    <t>НОРВЕГИЯ</t>
  </si>
  <si>
    <t>ОСТРОВ МЭН</t>
  </si>
  <si>
    <t>ОСТРОВ НОРФОЛК</t>
  </si>
  <si>
    <t>ОБЪЕДИНЕННЫЕ АРАБСКИЕ ЭМИРАТЫ</t>
  </si>
  <si>
    <t>ОМАН</t>
  </si>
  <si>
    <t>ОСТРОВ БУВЕ</t>
  </si>
  <si>
    <t>ОСТРОВ РОЖДЕСТВА</t>
  </si>
  <si>
    <t>Святая Елена, остров Вознесения и Тристан-да-Кунья</t>
  </si>
  <si>
    <t>ОСТРОВА КАЙМАН</t>
  </si>
  <si>
    <t>ОСТРОВА КУКА</t>
  </si>
  <si>
    <t>ПАКИСТАН</t>
  </si>
  <si>
    <t>ПАЛАУ</t>
  </si>
  <si>
    <t>ПАЛЕСТИНА, ГОСУДАРСТВО</t>
  </si>
  <si>
    <t>ПАНАМА</t>
  </si>
  <si>
    <t>ПАПСКИЙ ПРЕСТОЛ</t>
  </si>
  <si>
    <t>ПАПУА - НОВАЯ ГВИНЕЯ</t>
  </si>
  <si>
    <t>ПАРАГВАЙ</t>
  </si>
  <si>
    <t>ПЕРУ</t>
  </si>
  <si>
    <t>ПИТКЭРН</t>
  </si>
  <si>
    <t>ПОЛЬША</t>
  </si>
  <si>
    <t>ПОРТУГАЛИЯ</t>
  </si>
  <si>
    <t>ПУЭРТО-РИКО</t>
  </si>
  <si>
    <t>РЕЮНЬОН</t>
  </si>
  <si>
    <t>РОССИЙСКАЯ ФЕДЕРАЦИЯ</t>
  </si>
  <si>
    <t>РУАНДА</t>
  </si>
  <si>
    <t>РУМЫНИЯ</t>
  </si>
  <si>
    <t>ЭЛЬ-САЛЬВАДОР</t>
  </si>
  <si>
    <t>САМОА</t>
  </si>
  <si>
    <t>САН-МАРИНО</t>
  </si>
  <si>
    <t>САН-ТОМЕ И ПРИНСИПИ</t>
  </si>
  <si>
    <t>САУДОВСКАЯ АРАВИЯ</t>
  </si>
  <si>
    <t>СВАЗИЛЕНД</t>
  </si>
  <si>
    <t>СЕВЕРНЫЕ МАРИАНСКИЕ ОСТРОВА</t>
  </si>
  <si>
    <t>СЕЙШЕЛЫ</t>
  </si>
  <si>
    <t>СЕНЕГАЛ</t>
  </si>
  <si>
    <t>СЕН-ПЬЕР И МИКЕЛОН</t>
  </si>
  <si>
    <t>СЕНТ-ВИНСЕНТ И ГРЕНАДИНЫ</t>
  </si>
  <si>
    <t>СЕНТ-КИТС И НЕВИС</t>
  </si>
  <si>
    <t>СЕНТ-ЛЮСИЯ</t>
  </si>
  <si>
    <t>СЕРБИЯ</t>
  </si>
  <si>
    <t>СИНГАПУР</t>
  </si>
  <si>
    <t>СИРИЙСКАЯ АРАБСКАЯ РЕСПУБЛИКА</t>
  </si>
  <si>
    <t>СЛОВАКИЯ</t>
  </si>
  <si>
    <t>СЛОВЕНИЯ</t>
  </si>
  <si>
    <t>СОЕДИНЕННЫЕ ШТАТЫ АМЕРИКИ</t>
  </si>
  <si>
    <t>СОЛОМОНОВЫ ОСТРОВА</t>
  </si>
  <si>
    <t>СОМАЛИ</t>
  </si>
  <si>
    <t>СУДАН</t>
  </si>
  <si>
    <t>СУРИНАМ</t>
  </si>
  <si>
    <t>СЬЕРРА-ЛЕОНЕ</t>
  </si>
  <si>
    <t>СЕН БАРТЕЛЕМИ</t>
  </si>
  <si>
    <t>СЕН МАРТИН</t>
  </si>
  <si>
    <t>(французская часть)</t>
  </si>
  <si>
    <t>СЕН-МАРТЕН (НИДЕРЛАНДСКАЯ ЧАСТЬ)</t>
  </si>
  <si>
    <t>ГОНКОНГ</t>
  </si>
  <si>
    <t>ТАДЖИКИСТАН</t>
  </si>
  <si>
    <t>ТАИЛАНД</t>
  </si>
  <si>
    <t>ТАЙВАНЬ (КИТАЙ)</t>
  </si>
  <si>
    <t>ТАНЗАНИЯ, ОБЪЕДИНЕННАЯ РЕСПУБЛИКА</t>
  </si>
  <si>
    <t>ОСТРОВА ТЕРКС И КАЙКОС</t>
  </si>
  <si>
    <t>ТОГО</t>
  </si>
  <si>
    <t>ТОКЕЛАУ</t>
  </si>
  <si>
    <t>ТОНГА</t>
  </si>
  <si>
    <t>ТРИНИДАД И ТОБАГО</t>
  </si>
  <si>
    <t>ТУВАЛУ</t>
  </si>
  <si>
    <t>ТУНИС</t>
  </si>
  <si>
    <t>ТУРКМЕНИСТАН</t>
  </si>
  <si>
    <t>ТУРЦИЯ</t>
  </si>
  <si>
    <t>УГАНДА</t>
  </si>
  <si>
    <t>УЗБЕКИСТАН</t>
  </si>
  <si>
    <t>УКРАИНА</t>
  </si>
  <si>
    <t>УОЛЛИС И ФУТУНА</t>
  </si>
  <si>
    <t>УРУГВАЙ</t>
  </si>
  <si>
    <t>ФАРЕРСКИЕ ОСТРОВА</t>
  </si>
  <si>
    <t>ФИДЖИ</t>
  </si>
  <si>
    <t>ФИЛИППИНЫ</t>
  </si>
  <si>
    <t>ФИНЛЯНДИЯ</t>
  </si>
  <si>
    <t>ФОЛКЛЕНДСКИЕ ОСТРОВА (МАЛЬВИНСКИЕ)</t>
  </si>
  <si>
    <t>ФРАНЦИЯ</t>
  </si>
  <si>
    <t>ФРАНЦУЗСКАЯ ГВИАНА</t>
  </si>
  <si>
    <t>ФРАНЦУЗСКАЯ ПОЛИНЕЗИЯ</t>
  </si>
  <si>
    <t>ФРАНЦУЗСКИЕ ЮЖНЫЕ ТЕРРИТОРИИ</t>
  </si>
  <si>
    <t>ОСТРОВ ХЕРД И ОСТРОВА МАКДОНАЛЬД</t>
  </si>
  <si>
    <t>ХОРВАТИЯ</t>
  </si>
  <si>
    <t>ЦЕНТРАЛЬНО-АФРИКАНСКАЯ РЕСПУБЛИКА</t>
  </si>
  <si>
    <t>ЧАД</t>
  </si>
  <si>
    <t>ЧЕРНОГОРИЯ</t>
  </si>
  <si>
    <t>ЧЕШСКАЯ РЕСПУБЛИКА</t>
  </si>
  <si>
    <t>ЧИЛИ</t>
  </si>
  <si>
    <t>ШВЕЙЦАРИЯ</t>
  </si>
  <si>
    <t>ШВЕЦИЯ</t>
  </si>
  <si>
    <t>ШПИЦБЕРГЕН И ЯН-МАЙЕН</t>
  </si>
  <si>
    <t>ШРИ-ЛАНКА</t>
  </si>
  <si>
    <t>ЭКВАДОР</t>
  </si>
  <si>
    <t>ЭКВАТОРИАЛЬНАЯ ГВИНЕЯ</t>
  </si>
  <si>
    <t>АЛАНДСКИЕ ОСТРОВА</t>
  </si>
  <si>
    <t>ЭРИТРЕЯ</t>
  </si>
  <si>
    <t>ЭСТОНИЯ</t>
  </si>
  <si>
    <t>ЭФИОПИЯ</t>
  </si>
  <si>
    <t>ЮЖНАЯ АФРИКА</t>
  </si>
  <si>
    <t>ЮЖНАЯ ДЖОРДЖИЯ И ЮЖНЫЕ САНДВИЧЕВЫ ОСТРОВА</t>
  </si>
  <si>
    <t>ЮЖНЫЙ СУДАН</t>
  </si>
  <si>
    <t>ЯМАЙКА</t>
  </si>
  <si>
    <t>ЯПОНИЯ</t>
  </si>
  <si>
    <t xml:space="preserve">Министерства </t>
  </si>
  <si>
    <t xml:space="preserve">по налогам и сборам </t>
  </si>
  <si>
    <t xml:space="preserve">Республики Беларусь </t>
  </si>
  <si>
    <t>управляющий</t>
  </si>
  <si>
    <t>25. Адрес отправки</t>
  </si>
  <si>
    <t>Дополнительные условия</t>
  </si>
  <si>
    <t xml:space="preserve"> - </t>
  </si>
  <si>
    <t>УТВЕРЖДЕНО</t>
  </si>
  <si>
    <t xml:space="preserve">Постановление </t>
  </si>
  <si>
    <t>25.04.2016 № 15</t>
  </si>
  <si>
    <t>ИНСТРУКЦИЯ</t>
  </si>
  <si>
    <t>о порядке создания (в том числе заполнения), выставления (направления), получения, подписания и хранения электронного счета-фактуры</t>
  </si>
  <si>
    <t>ГЛАВА 1</t>
  </si>
  <si>
    <t>ОБЩИЕ ПОЛОЖЕНИЯ</t>
  </si>
  <si>
    <t>1. Настоящая Инструкция определяет порядок создания (в том числе заполнения), выставления (направления), получения, подписания и хранения электронного счета-фактуры в виде электронного документа (далее – ЭСЧФ).</t>
  </si>
  <si>
    <t>2. Электронный документооборот ЭСЧФ между продавцами и покупателями осуществляется с использованием Портала электронных счетов-фактур (далее – Портал).</t>
  </si>
  <si>
    <t>3. Для целей настоящей Инструкции используются термины в значениях, определенных Гражданским кодексом Республики Беларусь, Налоговым кодексом Республики Беларусь, а также следующие термины и их определения:</t>
  </si>
  <si>
    <t>Для аннулирования ЭСЧФ, который подписан ЭЦП двумя сторонами, необходимы подписи ЭЦП двух сторон. Пока аннулирование не будет подписано ЭЦП двумя сторонами, исходный ЭСЧФ будет считаться выставленным со статусом «Выставлен. Аннулирован поставщиком». Только сторона, создавшая и выставившая (направившая) на Портал ЭСЧФ, может быть инициатором его аннулирования.</t>
  </si>
  <si>
    <t>Дополнительный ЭСЧФ может быть выставлен к исходному или исправленному ЭСЧФ. К одному исходному или исправленному ЭСЧФ может быть выставлено (направлено) несколько дополнительных ЭСЧФ.</t>
  </si>
  <si>
    <t>Дополнительный ЭСЧФ со ссылкой на исходный или исправленный ЭСЧФ считается выставленным, если:</t>
  </si>
  <si>
    <t>исходный или исправленный ЭСЧФ подписан одной стороной, когда пользователь создал, подписал и выставил (направил) дополнительный ЭСЧФ;</t>
  </si>
  <si>
    <t>исходный или исправленный ЭСЧФ подписан двумя сторонами, когда поставщик создал, подписал и выставил (направил) дополнительный ЭСЧФ на положительную сумму корректировки стоимости объектов с учетом НДС и суммы НДС;</t>
  </si>
  <si>
    <t>исходный или исправленный ЭСЧФ подписан двумя сторонами, когда поставщик создал, подписал и выставил (направил) дополнительный ЭСЧФ на отрицательную сумму корректировки стоимости объектов с учетом НДС и (или) суммы НДС, при условии подписания этого дополнительного ЭСЧФ стороной покупателя. При неподписании покупателем ЭСЧФ в данной ситуации дополнительный ЭСЧФ имеет статус «На согласовании»;</t>
  </si>
  <si>
    <t>исходный или исправленный ЭСЧФ подписан двумя сторонами, когда поставщик создал, подписал и выставил (направил) дополнительный ЭСЧФ на общую положительную сумму корректировки стоимости объектов с учетом НДС и (или) суммы НДС, но с наличием по отдельным товарным позициям (видам работ, услуг, имущественных прав) отрицательной суммы корректировки стоимости объектов с учетом НДС и (или) суммы НДС, при условии подписания этого дополнительного ЭСЧФ стороной покупателя. При неподписании покупателем ЭСЧФ в данной ситуации дополнительный ЭСЧФ имеет статус «На согласовании».</t>
  </si>
  <si>
    <t>Дополнительный ЭСЧФ может быть аннулирован в одностороннем порядке стороной, создавшей и выставившей (направившей) ЭСЧФ при условии, что его не подписала сторона получателя на момент аннулирования.</t>
  </si>
  <si>
    <t>В случае если дополнительный ЭСЧФ подписали поставщик и получатель, то для аннулирования такого ЭСЧФ необходимо подписание ЭЦП двумя сторонами. Только сторона, создавшая и направившая на Портал дополнительный ЭСЧФ, может быть инициатором его аннулирования.</t>
  </si>
  <si>
    <t>При аннулировании исходного или исправленного ЭСЧФ дополнительный ЭСЧФ со ссылкой на исходный или исправленный ЭСЧФ также автоматически аннулируется.</t>
  </si>
  <si>
    <t>При выставлении исправленного ЭСЧФ к исходному (исправленному) также осуществляется аннулирование исходного (исправленного) ЭСЧФ.</t>
  </si>
  <si>
    <t>Исправленный ЭСЧФ может быть аннулирован в одностороннем порядке стороной, создавшей и выставившей (направившей) ЭСЧФ, при условии, что его не подписала сторона получателя на момент аннулирования.</t>
  </si>
  <si>
    <t>В случае если исправленный ЭСЧФ подписали поставщик и получатель, то для аннулирования такого ЭСЧФ необходимо подписание ЭЦП двумя сторонами. Только сторона, создавшая и направившая на Портал исправленный ЭСЧФ, может быть инициатором его аннулирования.</t>
  </si>
  <si>
    <t>ГЛАВА 5</t>
  </si>
  <si>
    <t>ОСОБЕННОСТИ ЗАПОЛНЕНИЯ ЭСЧФ ПРИ СОВЕРШЕНИИ ОТДЕЛЬНЫХ ХОЗЯЙСТВЕННЫХ ОПЕРАЦИЙ</t>
  </si>
  <si>
    <t>31. При реализации объектов продавцом покупателю в ЭСЧФ продавцом указываются:</t>
  </si>
  <si>
    <t>в строке 3 «Дата совершения операции» – дата совершения хозяйственной операции, которая соответствует моменту фактической реализации объектов;</t>
  </si>
  <si>
    <t>в строке 4 «Тип ЭСЧФ» – тип ЭСЧФ «Исходный»;</t>
  </si>
  <si>
    <t>в строке 6 «Статус поставщика» – статус поставщика «Продавец»;</t>
  </si>
  <si>
    <t>в строке 15 «Статус получателя (по договору/контракту)» – статус получателя «Покупатель».</t>
  </si>
  <si>
    <t>Остальные строки и графы формы ЭСЧФ заполняются в зависимости от необходимости и особенностей их заполнения, установленных в главе 3 настоящей Инструкции.</t>
  </si>
  <si>
    <t>32. При реализации товаров продавцом покупателю, являющемуся резидентом государства – члена Евразийского экономического союза, в ЭСЧФ продавцом указываются:</t>
  </si>
  <si>
    <t>в строке 13 «Регистрационный номер выпуска товаров» – регистрационный номер выпуска товаров по товарам, выпущенным в соответствии с таможенной процедурой экспорта. Реквизит заполняется при реализации товаров покупателю, являющемуся резидентом государства – члена Евразийского экономического союза, при которой отгрузка реализуемых товаров в целях постоянного размещения осуществляется в государства, не являющиеся членами Евразийского экономического союза;</t>
  </si>
  <si>
    <t>плательщик, передающий обороты по реализации, – юридические лица, входящие в сводный баланс основной деятельности государственного объединения «Белорусская железная дорога» (далее – Белорусская железная дорога), ежемесячно передающие для включения в налоговую декларацию (расчет) по налогу на добавленную стоимость (далее – налоговая декларация) по перевозкам Белорусской железной дороге обороты по реализации по сводному балансу основной деятельности;</t>
  </si>
  <si>
    <t>плательщик, получающий обороты по реализации, – Белорусская железная дорога, ежемесячно получающая от юридических лиц, входящих в сводный баланс основной деятельности Белорусской железной дороги, для включения в налоговую декларацию по перевозкам обороты по реализации по сводному балансу основной деятельности;</t>
  </si>
  <si>
    <t>потребитель – лицо, получающее объекты от посредника либо фактически произведенные затраты по строительству объекта от заказчика (застройщика);</t>
  </si>
  <si>
    <t>4. Плательщик налогов, сборов (пошлин) (далее – плательщик), создающий ЭСЧФ, может выступать в качестве поставщика объектов либо в качестве получателя объектов. В случае если плательщик, создающий ЭСЧФ, выступает в качестве поставщика объектов, ЭСЧФ создается поставщиком, направляется на Портал и выставляется получателю. В случае если плательщик, создающий ЭСЧФ, выступает в качестве получателя объектов, ЭСЧФ создается получателем и направляется на Портал без выставления получателю.</t>
  </si>
  <si>
    <t>Поставщик в зависимости от вида совершаемой хозяйственной операции может иметь статус «Продавец», «Комитент», «Комиссионер», «Доверительный управляющий», «Плательщик, передающий налоговые вычеты», «Плательщик, передающий обороты по реализации», «Иностранная организация», «Посредник» или «Заказчик (застройщик)».</t>
  </si>
  <si>
    <t>5. ЭСЧФ создается и выставляется (направляется) продавцом при реализации объектов.</t>
  </si>
  <si>
    <t>ЭСЧФ создается и выставляется (направляется) покупателем при приобретении объектов на территории Республики Беларусь у иностранной организации, при ввозе товаров на территорию Республики Беларусь, а также при выставлении сумм НДС.</t>
  </si>
  <si>
    <t>8. ЭСЧФ всех типов могут иметь следующие статусы:</t>
  </si>
  <si>
    <t>8.1. «В разработке».</t>
  </si>
  <si>
    <t>8.2. «В разработке. Ошибка».</t>
  </si>
  <si>
    <t>не введены обязательные для заполнения реквизиты;</t>
  </si>
  <si>
    <t>ошибки в форматах заполнения данных;</t>
  </si>
  <si>
    <t>8.3. «Выставлен».</t>
  </si>
  <si>
    <t>ЭСЧФ считается выставленным, когда он создан без ошибок, подписан электронной цифровой подписью (далее – ЭЦП) и выставлен (направлен) получателю или на Портал;</t>
  </si>
  <si>
    <t>8.4. «Выставлен. Подписан получателем».</t>
  </si>
  <si>
    <t>ЭСЧФ приобретает статус «Выставлен. Подписан получателем», когда получатель подписал выставленный ему ЭСЧФ ЭЦП;</t>
  </si>
  <si>
    <t>8.5. «На согласовании».</t>
  </si>
  <si>
    <t>Статус «На согласовании» присваивается для дополнительных или исправленных ЭСЧФ в случаях, когда:</t>
  </si>
  <si>
    <t>к исходному или исправленному ЭСЧФ, который подписан ЭЦП двумя сторонами, выставляется (направляется) исправленный ЭСЧФ.</t>
  </si>
  <si>
    <t>8.6. «Аннулирован».</t>
  </si>
  <si>
    <t>Выставленный (направленный) ЭСЧФ может быть аннулирован. В случае если ЭСЧФ подписан ЭЦП только стороной, создавшей данный ЭСЧФ, его аннулирование может быть произведено в одностороннем порядке.</t>
  </si>
  <si>
    <t>в строке 15 «Статус получателя (по договору/контракту)» – статус получателя «Покупатель»;</t>
  </si>
  <si>
    <t>в графе 12 раздела 6 «Данные по товарам (работам, услугам), имущественным правам» – признак дополнительных данных «Вычет в полном объеме».</t>
  </si>
  <si>
    <t>Инициатором аннулирования ЭСЧФ может быть лишь плательщик, создавший и выставивший (направивший) ЭСЧФ;</t>
  </si>
  <si>
    <t>8.7. «Выставлен. Аннулирован поставщиком».</t>
  </si>
  <si>
    <t>Статус «Выставлен. Аннулирован поставщиком» присваивается подписанному двумя сторонами ЭСЧФ, который аннулирован поставщиком и не подписан получателем.</t>
  </si>
  <si>
    <t>ГЛАВА 2</t>
  </si>
  <si>
    <t>ПОРЯДОК СОЗДАНИЯ, ВЫСТАВЛЕНИЯ (НАПРАВЛЕНИЯ), ПОЛУЧЕНИЯ, ПОДПИСАНИЯ И ХРАНЕНИЯ ЭCЧФ</t>
  </si>
  <si>
    <t>9. Плательщики выставляют (направляют), получают ЭСЧФ на Портале (www.vat.gov.by) с помощью раздела «Личный кабинет». Вход в «Личный кабинет» осуществляется после авторизации с помощью личного ключа ЭЦП.</t>
  </si>
  <si>
    <t>Раздел «Личный кабинет» содержит подразделы, в которых плательщиком осуществляются:</t>
  </si>
  <si>
    <t>создание (загрузка) ЭСЧФ, его подписание ЭЦП, выставление (направление);</t>
  </si>
  <si>
    <t>работа с полученными ЭСЧФ: подписание ЭЦП, управление предъявленными (указанными) в ЭСЧФ суммами НДС посредством указания в графе 12 «Дополнительные данные» раздела 6 «Данные по товарам (работам, услугам), имущественным правам» формы ЭСЧФ, установленной постановлением, утвердившим настоящую Инструкцию (далее – форма ЭСЧФ), признаков дополнительных данных, которые могут проставляться покупателями объектов;</t>
  </si>
  <si>
    <t>создание шаблонов для формирования ЭСЧФ на их основе;</t>
  </si>
  <si>
    <t>работа с архивными ЭСЧФ.</t>
  </si>
  <si>
    <t>10. Плательщик, создающий ЭСЧФ, вправе использовать один из следующих способов создания и направления ЭСЧФ на Портал с использованием глобальной компьютерной сети Интернет:</t>
  </si>
  <si>
    <t>в «Личном кабинете» путем ввода в интерактивном режиме показателей и (или) данных с последующим подписанием электронного документа ЭЦП;</t>
  </si>
  <si>
    <t>12. ЭСЧФ подвергается предварительному форматно-логическому контролю в случае его загрузки в виде файла xml-формата на Портал либо с использованием web-сервиса Портала из учетной системы плательщика.</t>
  </si>
  <si>
    <t>Предварительный форматно-логический контроль осуществляет проверки на:</t>
  </si>
  <si>
    <t>соответствие учетного номера плательщика (далее – УНП) плательщика, создающего ЭСЧФ, УНП, содержащемуся в ЭЦП, которой подписан ЭСЧФ;</t>
  </si>
  <si>
    <t>соответствие УНП плательщика, создающего ЭСЧФ, УНП поставщика либо УНП получателя в ЭСЧФ.</t>
  </si>
  <si>
    <t>при загрузке на Портале ЭСЧФ в виде файла xml-формата пользователю, создающему ЭСЧФ, направляется электронное сообщение о невозможности приема ЭСЧФ;</t>
  </si>
  <si>
    <t>при передаче с использованием web-сервиса Портала из учетной системы плательщика ЭСЧФ в виде файла xml-формата Порталом формируется квитанция в виде файла xml-формата с указанием о невозможности приема ЭСЧФ.</t>
  </si>
  <si>
    <t>При отсутствии ошибок предварительного форматно-логического контроля ЭСЧФ принимается на Портал. При этом:</t>
  </si>
  <si>
    <t>13. При успешном прохождении предварительного форматно-логического контроля выставленные (направленные) ЭСЧФ подлежат основному форматно-логическому контролю на обязательность заполнения отдельных реквизитов ЭСЧФ, соответствие используемым справочникам, зависимость значений отдельных реквизитов от других, наличие в базе данных ЭСЧФ, на который ссылается подготовленный ЭСЧФ.</t>
  </si>
  <si>
    <t>При отсутствии ошибок основного форматно-логического контроля в случае загрузки ЭСЧФ с использованием web-сервиса Портала из учетной системы плательщика файла xml-формата Порталом по запросу, сформированному учетной системой плательщика, создавшего ЭСЧФ, направляется в его учетную систему электронное сообщение об отсутствии ошибок основного форматно-логического контроля ЭСЧФ.</t>
  </si>
  <si>
    <t>14. При вводе в «Личном кабинете» в интерактивном режиме показателей и (или) данных ЭСЧФ путем загрузки файла xml-формата при наличии ошибок основного форматно-логического контроля ЭСЧФ считается не выставленным (не направленным) и получает статус «В разработке. Ошибка». Плательщик, создающий ЭСЧФ, имеет право на корректировку такого ЭСЧФ.</t>
  </si>
  <si>
    <t>15. Выставленный плательщиком ЭСЧФ, получивший статус «Выставлен», автоматически направляется в «Личный кабинет» получателя, который им подписывается ЭЦП с последующим присвоением статуса «Выставлен. Подписан получателем».</t>
  </si>
  <si>
    <t>17. ЭСЧФ может быть выгружен из базы данных Портала в виде файла xml-формата.</t>
  </si>
  <si>
    <t>ГЛАВА 3</t>
  </si>
  <si>
    <t>ПОРЯДОК ЗАПОЛНЕНИЯ РЕКВИЗИТОВ ЭСЧФ</t>
  </si>
  <si>
    <t>19. Форма ЭСЧФ состоит из шести разделов:</t>
  </si>
  <si>
    <t>раздел 1 «Общий раздел»;</t>
  </si>
  <si>
    <t>раздел 2 «Реквизиты поставщика»;</t>
  </si>
  <si>
    <t>раздел 3 «Реквизиты получателя»;</t>
  </si>
  <si>
    <t>раздел 4 «Реквизиты грузоотправителя и грузополучателя»;</t>
  </si>
  <si>
    <t>раздел 5 «Условия поставки»;</t>
  </si>
  <si>
    <t>раздел 6 «Данные по товарам (работам, услугам), имущественным правам».</t>
  </si>
  <si>
    <t>20. Реквизиты формы ЭСЧФ заполняются в соответствии с требованиями настоящей главы, за исключением особенностей, установленных главой 5 настоящей Инструкции.</t>
  </si>
  <si>
    <t>21. В разделе 1 «Общий раздел» формы ЭСЧФ указывается:</t>
  </si>
  <si>
    <t>21.1. в строке 1 «Номер ЭСЧФ» – уникальный номер ЭСЧФ, состоящий из 23 цифр и сформированный по следующему шаблону:</t>
  </si>
  <si>
    <t>XXXXXXXXX-GGGG-NNNNNNNNNN,</t>
  </si>
  <si>
    <t>где    XXXXXXXXX – УНП плательщика, создающего ЭСЧФ;</t>
  </si>
  <si>
    <t>NNNNNNNNNN – 10-разрядное целое число, которое может дополняться до 10 цифр незначащими нулями.</t>
  </si>
  <si>
    <t>При заполнении ЭСЧФ на Портале реквизит заполняется автоматически. Плательщик имеет возможность изменить последние 10 символов номера ЭСЧФ;</t>
  </si>
  <si>
    <t>21.2. в строке 2 «Дата выставления ЭСЧФ» – дата отправки ЭСЧФ на Портал, которая соответствует дате, полученной от web-сервера Портала при записи ЭСЧФ со статусом «Выставлен» или «Выставлен. Подписан получателем» в базу данных Портала. Реквизит не заполняется при создании ЭСЧФ, но отображается при просмотре;</t>
  </si>
  <si>
    <t>21.3. в строке 3 «Дата совершения операции» – дата совершения хозяйственной операции, которая соответствует:</t>
  </si>
  <si>
    <t>дате, относящейся к отчетному периоду, в котором должен быть отражен (откорректирован, исключен) в налоговой декларации соответствующий оборот по реализации объектов в случае, когда момент фактической реализации объектов не соответствует дате отражения (корректировки, исключения) оборотов в налоговой декларации. В таком случае может указываться дата, соответствующая последнему дню определенного отчетного периода;</t>
  </si>
  <si>
    <t>21.5. в строке 5 «К ЭСЧФ» – номер ЭСЧФ, который является исходным по отношению к создаваемому плательщиком дополнительному или исправленному ЭСЧФ. Реквизит заполняется только при выборе в строке 4 «Тип ЭСЧФ» типа ЭСЧФ: «дополнительный» или «исправленный».</t>
  </si>
  <si>
    <t>При создании дополнительного ЭСЧФ показатели раздела 6 «Данные по товарам (работам, услугам), имущественным правам» ЭСЧФ, указанного в строке 5 «К ЭСЧФ», корректируются и в раздел 6 «Данные по товарам (работам, услугам), имущественным правам» дополнительного ЭСЧФ вносится разница между первоначальной налоговой базой и налоговой базой после корректировки, а также сумма НДС, относящаяся к данной разнице.</t>
  </si>
  <si>
    <t>При создании исправленного ЭСЧФ ЭСЧФ, указанный в строке 5 «К ЭСЧФ» исправленного ЭСЧФ, и его показатели аннулируются, а в разделе 6 «Данные по товарам (работам, услугам), имущественным правам» исправленного ЭСЧФ указываются новые (включая нулевые) показатели;</t>
  </si>
  <si>
    <t>21.6. в строке 5.1 «Дата аннулирования ЭСЧФ» – дата, которой должен быть аннулирован ЭСЧФ, указанный в строке 5 «К ЭСЧФ». Дата аннулирования является обязательным реквизитом для заполнения при создании исправленного ЭСЧФ и может быть ранее даты создания исправленного ЭСЧФ. Дата аннулирования в исправленном ЭСЧФ должна соответствовать дате совершения операции, указанной в строке 3 «Дата совершения операции» исходного ЭСЧФ, который аннулируется, либо дате совершения операции, указанной в строке 3 «Дата совершения операции» исправленного ЭСЧФ.</t>
  </si>
  <si>
    <t>22. В разделе 2 «Реквизиты поставщика» формы ЭСЧФ указывается:</t>
  </si>
  <si>
    <t>22.1. в строке 6 «Статус поставщика» – плательщиком самостоятельно (в случае если плательщик, создающий ЭСЧФ, является поставщиком) в зависимости от вида совершаемой хозяйственной операции выбирается статус из списка предложенных: «Продавец», «Комитент», «Комиссионер», «Доверительный управляющий», «Плательщик, передающий налоговые вычеты», «Плательщик, передающий обороты по реализации», «Иностранная организация», «Посредник» или «Заказчик (застройщик)». При этом статус поставщика зависит от статуса получателя, порядок соответствия которых определяется пунктом 27 настоящей Инструкции;</t>
  </si>
  <si>
    <t>в строке 13 «Регистрационный номер выпуска товаров» – регистрационный номер выпуска товаров по товарам, выпущенным в соответствии с таможенной процедурой экспорта;</t>
  </si>
  <si>
    <t>в строке 13.1 «Дата выпуска товаров» – дата выпуска товара из декларации на товары, выпущенные в соответствии с таможенной процедурой экспорта, регистрационный номер выпуска товаров по которой указан в строке 13 «Регистрационный номер выпуска товаров». Строка 13.1 «Дата выпуска товаров» подлежит заполнению только при заполнении строки 13 «Регистрационный номер выпуска товаров» ЭСЧФ;</t>
  </si>
  <si>
    <t>строка 13 «Регистрационный номер выпуска товаров» и строка 14 «Реквизиты заявления о ввозе товаров и уплате косвенных налогов» в таких ситуациях не заполняются;</t>
  </si>
  <si>
    <t>в графе 12 раздела 6 «Данные по товарам (работам, услугам), имущественным правам» – признак дополнительных данных «Реализация за пределами РБ».</t>
  </si>
  <si>
    <t>В графе 9 раздела 6 «Данные по товарам (работам, услугам), имущественным правам» формы ЭСЧФ указывается:</t>
  </si>
  <si>
    <t>При заполнении граф 7 и 11 раздела 6 «Данные по товарам (работам, услугам), имущественным правам» формы ЭСЧФ:</t>
  </si>
  <si>
    <t>в строке 3 «Дата совершения операции» – дата совершения хозяйственной операции, которая соответствует последнему дню соответствующего отчетного периода;</t>
  </si>
  <si>
    <t>в графе 7 раздела 6 «Данные по товарам (работам, услугам), имущественным правам» – стоимость всего количества (объема) поставляемых объектов без учета НДС;</t>
  </si>
  <si>
    <t>в графе 9 раздела 6 «Данные по товарам (работам, услугам), имущественным правам» – ставки НДС, по которым облагаются соответствующие объекты;</t>
  </si>
  <si>
    <t>в графе 10 раздела 6 «Данные по товарам (работам, услугам), имущественным правам» – сумма НДС, исчисленная продавцом;</t>
  </si>
  <si>
    <t>в графе 11 раздела 6 «Данные по товарам (работам, услугам), имущественным правам» – стоимость всего количества (объема) реализуемых по ЭСЧФ объектов с учетом НДС.</t>
  </si>
  <si>
    <t>Строки 16–30 и графы 3.1, 3.2, 4, 5, 6, 8 раздела 6 «Данные по товарам (работам, услугам), имущественным правам» ЭСЧФ не заполняются.</t>
  </si>
  <si>
    <t>в строке 6 «Статус поставщика» – статус поставщика «Иностранная организация»;</t>
  </si>
  <si>
    <t>в строке 3 «Дата совершения операции» – дата совершения хозяйственной операции, которая соответствует последнему дню соответствующего отчетного периода, в котором осуществляется передача налоговых вычетов;</t>
  </si>
  <si>
    <t>в строке 6 «Статус поставщика» – статус поставщика «Плательщик, передающий налоговые вычеты»;</t>
  </si>
  <si>
    <t>в строке 15 «Статус получателя (по договору/контракту)» – статус получателя «Плательщик, получающий налоговые вычеты»;</t>
  </si>
  <si>
    <t>42. При ввозе товаров с территории государств – членов Евразийского экономического союза в ЭСЧФ покупателем, за исключением индивидуальных предпринимателей, не являющихся плательщиками НДС при реализации объектов, указываются:</t>
  </si>
  <si>
    <t>в строке 21 «Реквизиты заявления о ввозе товаров и уплате косвенных налогов» – номер и дата из раздела 1 заявления о ввозе товаров и уплате косвенных налогов, составленного по форме согласно приложению 1 к Протоколу об обмене информацией в электронном виде между налоговыми органами государств – членов Евразийского экономического союза об уплаченных суммах косвенных налогов от 11 декабря 2009 года;</t>
  </si>
  <si>
    <t>в строке 21.1 «Дата ввоза товаров» – дата принятия на учет импортированных товаров либо срока платежа, предусмотренного договором (контрактом) лизинга, в отношении товаров, ввозимых на территорию Республики Беларусь с территории государств – членов Евразийского экономического союза;</t>
  </si>
  <si>
    <t>в графе 12 раздела 6 «Данные по товарам (работам, услугам), имущественным правам» – признак дополнительных данных «Ввозной НДС». Также могут указываться иные признаки дополнительных данных, проставляемые покупателями.</t>
  </si>
  <si>
    <t>Для определения степени взаимозависимости со стороной сделки, определенной в статье 20 Налогового кодекса Республики Беларусь, используются данные учредительных документов поставщика, Единого государственного регистра юридических лиц и индивидуальных предпринимателей (далее – ЕГР), информационных ресурсов иностранных государств, содержащих информацию о зарубежных учредителях иностранного учредителя поставщика, сведения, опубликованные в общедоступных информационных системах (базы данных информационно-ценового агентства (Bloomberg, Ruslana, Spark, Amadeus, Orbis), а также размещенные на официальных сайтах белорусских и иностранных организаций в глобальной компьютерной сети Интернет;</t>
  </si>
  <si>
    <t>22.7. в строке 8 «УНП» – УНП поставщика, являющегося плательщиком НДС в Республике Беларусь, или код плательщика или аналог кода плательщика – поставщика, не являющегося плательщиком НДС в Республике Беларусь, присвоенный в соответствии с законодательством иностранного государства. При создании ЭСЧФ на Портале пользователем, являющимся поставщиком, УНП проставляется автоматически на основании данных из Государственного реестра плательщиков (иных обязанных лиц) о плательщике, от имени которого создается ЭСЧФ;</t>
  </si>
  <si>
    <t>В графе 10 раздела 6 «Данные по товарам (работам, услугам), имущественным правам» комиссионер должен указать покупателю сумму НДС, предъявленную комитентом в ЭСЧФ, выставленном комитентом комиссионеру. В случае передачи объектов комиссионером покупателю частями сумма показателей графы 10 раздела 6 «Данные по товарам (работам, услугам), имущественным правам» комиссионера, выставляемых покупателям, не должна превышать показателя строки «Всего по счету» графы 10 раздела 6 «Данные по товарам (работам, услугам), имущественным правам» комитента, ссылку на который делает комиссионер в строке 11 «Номер ЭСЧФ комитента» ЭСЧФ, выставляемого покупателю.</t>
  </si>
  <si>
    <t>В случае реализации комиссионером объектов покупателям, не являющимся плательщиками НДС в Республике Беларусь, ЭСЧФ в адрес покупателей может не выставляться.</t>
  </si>
  <si>
    <t>47. При приобретении комиссионером объектов в рамках исполнения условий договоров комиссии (поручения) и иных аналогичных договоров ЭСЧФ продавцом выставляется в адрес комиссионера, в котором указывает:</t>
  </si>
  <si>
    <t>в строке 15 «Статус получателя (по договору/контракту)» – статус получателя «Комиссионер».</t>
  </si>
  <si>
    <t>49. При передаче комиссионером в рамках исполнения условий договоров комиссии (поручения) и иных аналогичных договоров объектов, полученных от продавца, комитенту комиссионер при выставлении ЭСЧФ комитенту указывает:</t>
  </si>
  <si>
    <t>в строке 12 «Номер ЭСЧФ продавца» – номер и дату выписки ЭСЧФ продавца, полученного комиссионером в соответствии с пунктом 47 настоящей Инструкции;</t>
  </si>
  <si>
    <t>в строке 15 «Статус получателя (по договору/контракту)» – статус получателя «Комитент»;</t>
  </si>
  <si>
    <t>строки 11–14, 20–21.1 не заполняются.</t>
  </si>
  <si>
    <t>В графе 10 раздела 6 «Данные по товарам (работам, услугам), имущественным правам» ЭСЧФ комиссионер должен указать комитенту сумму НДС, предъявленную продавцом в ЭСЧФ, выставленном продавцом комиссионеру. В случае передачи объектов комиссионером комитенту частями сумма показателей графы 10 раздела 6 «Данные по товарам (работам, услугам), имущественным правам» комиссионера, выставляемых комитенту, не должна превышать показателя строки «Всего по счету» графы 10 раздела 6 «Данные по товарам (работам, услугам), имущественным правам» продавца, ссылку на который делает комиссионер в строке 12 «Номер ЭСЧФ продавца», выставляемого комитенту.</t>
  </si>
  <si>
    <t>В случае передачи комиссионером объектов комитентам, не являющимся плательщиками НДС в Республике Беларусь, ЭСЧФ в адрес комитентов может не выставляться.</t>
  </si>
  <si>
    <t>50. При передаче комиссионером в рамках исполнения условий договоров комиссии (поручения) и иных аналогичных договоров объектов, ввезенных комиссионером на территорию Республики Беларусь, комитенту комиссионер при выставлении ЭСЧФ указывает:</t>
  </si>
  <si>
    <t>в строке 13 «Регистрационный номер выпуска товаров» – регистрационный номер выпуска товаров по товарам, выпущенным в соответствии с заявленной таможенной процедурой, в соответствии с которой комиссионером осуществлялось таможенное оформление ввезенных товаров;</t>
  </si>
  <si>
    <t>в строке 14 «Реквизиты заявления о ввозе товаров и уплате косвенных налогов» – номер и дату из раздела 1 заявления о ввозе товаров и уплате косвенных налогов, составленного по форме согласно приложению 1 к Протоколу об обмене информацией в электронном виде между налоговыми органами государств – членов Евразийского экономического союза об уплаченных суммах косвенных налогов от 11 декабря 2009 года, в соответствии с которым осуществлялась уплата комиссионером сумм НДС по ввезенным товарам. Строки 13 «Регистрационный номер выпуска товаров» и 14 «Реквизиты заявления о ввозе товаров и уплате косвенных налогов» не могут быть заполнены одновременно. В зависимости от того, с территории какого государства комиссионером осуществляется ввоз товаров, должна быть заполнена строка 13 «Регистрационный номер выпуска товаров» или строка 14 «Реквизиты заявления о ввозе товаров и уплате косвенных налогов»;</t>
  </si>
  <si>
    <t>в строке 15 «Статус получателя (по договору/контракту)» – статус получателя «Комитент».</t>
  </si>
  <si>
    <t>Строки 11, 12, 13.1, 13.2, 20–21.1 не заполняются.</t>
  </si>
  <si>
    <t>Графы 4, 5, 6, 8, 11 раздела 6 «Данные по товарам (работам, услугам), имущественным правам» могут не заполняться.</t>
  </si>
  <si>
    <t>В графе 10 раздела 6 «Данные по товарам (работам, услугам), имущественным правам» комиссионер должен указать комитенту сумму НДС, уплаченную комиссионером при ввозе товаров на территорию Республики Беларусь. В случае передачи объектов комиссионером комитенту частями сумма показателей графы 10 раздела 6 «Данные по товарам (работам, услугам), имущественным правам» комиссионера, выставляемых комитенту, не должна превышать сумму НДС, уплаченную комиссионером при ввозе товаров на территорию Республики Беларусь, указанную в декларации на товары либо заявлении о ввозе товаров и уплате косвенных налогов, ссылку на которые делает комиссионер в строке 13 «Регистрационный номер выпуска товаров» или 14 «Реквизиты заявления о ввозе товаров и уплате косвенных налогов», выставляемую комитенту.</t>
  </si>
  <si>
    <t>51. При реализации (приобретении) и (или) передаче объектов в рамках исполнения условий договоров субкомиссии плательщиками применяются правила заполнения ЭСЧФ, установленные в пунктах 44–50 настоящей Инструкции, исходя из особенностей совершаемых операций.</t>
  </si>
  <si>
    <t>При передаче объектов от комиссионера субкомиссионеру или от субкомиссионера комиссионеру в ЭСЧФ указывается:</t>
  </si>
  <si>
    <t>53. При передаче посредником потребителю объектов, подлежащих возмещению и указанных в пункте 52 настоящей Инструкции, посредник при выставлении ЭСЧФ потребителю указывает:</t>
  </si>
  <si>
    <t>в строке 6 «Статус поставщика» – статус поставщика «Посредник»;</t>
  </si>
  <si>
    <t>Строки 11, 13, 14, 20–21.1 не заполняются.</t>
  </si>
  <si>
    <t>Графы 3.1, 3.2, 4, 5, 6, 8 раздела 6 «Данные по товарам (работам, услугам), имущественным правам» ЭСЧФ могут не заполняться.</t>
  </si>
  <si>
    <t>23.3. в строке 15.2 «Сделка с резидентом оффшорной зоны» указывается признак принадлежности контрагента получателя к оффшорной зоне согласно перечню оффшорных зон – государств (территорий), в которых действует льготный налоговый режим и (или) не предусматривается раскрытие и предоставление информации о финансовых операциях;</t>
  </si>
  <si>
    <t xml:space="preserve">пятьсот </t>
  </si>
  <si>
    <t xml:space="preserve">шесть </t>
  </si>
  <si>
    <t xml:space="preserve">пятнадцать </t>
  </si>
  <si>
    <t xml:space="preserve">шестьдесят </t>
  </si>
  <si>
    <t xml:space="preserve">шестьсот </t>
  </si>
  <si>
    <t xml:space="preserve">семь </t>
  </si>
  <si>
    <t xml:space="preserve">шестнадцать </t>
  </si>
  <si>
    <t xml:space="preserve">семьдесят </t>
  </si>
  <si>
    <t xml:space="preserve">семьсот </t>
  </si>
  <si>
    <t xml:space="preserve">восемь </t>
  </si>
  <si>
    <t xml:space="preserve">семнадцать </t>
  </si>
  <si>
    <t xml:space="preserve">восемьдесят </t>
  </si>
  <si>
    <t xml:space="preserve">восемьсот </t>
  </si>
  <si>
    <t xml:space="preserve">девять </t>
  </si>
  <si>
    <t xml:space="preserve">восемнадцать </t>
  </si>
  <si>
    <t xml:space="preserve">девяносто </t>
  </si>
  <si>
    <t xml:space="preserve">девятьсот </t>
  </si>
  <si>
    <t xml:space="preserve">девятнадцать </t>
  </si>
  <si>
    <t xml:space="preserve">сто </t>
  </si>
  <si>
    <t>коп.</t>
  </si>
  <si>
    <t>ноль для копеек</t>
  </si>
  <si>
    <t xml:space="preserve"> копейка</t>
  </si>
  <si>
    <t xml:space="preserve"> белорусский рубль </t>
  </si>
  <si>
    <t xml:space="preserve"> российский рубль </t>
  </si>
  <si>
    <t xml:space="preserve"> цент</t>
  </si>
  <si>
    <t xml:space="preserve"> доллар </t>
  </si>
  <si>
    <t xml:space="preserve"> евроцент</t>
  </si>
  <si>
    <t xml:space="preserve"> копейки</t>
  </si>
  <si>
    <t xml:space="preserve"> белорусских рубля </t>
  </si>
  <si>
    <t xml:space="preserve"> российских рубля </t>
  </si>
  <si>
    <t xml:space="preserve"> цента</t>
  </si>
  <si>
    <t xml:space="preserve"> доллара </t>
  </si>
  <si>
    <t xml:space="preserve"> евроцента</t>
  </si>
  <si>
    <t xml:space="preserve"> копеек</t>
  </si>
  <si>
    <t xml:space="preserve"> белорусских рублей </t>
  </si>
  <si>
    <t xml:space="preserve"> российских рублей </t>
  </si>
  <si>
    <t xml:space="preserve"> центов</t>
  </si>
  <si>
    <t xml:space="preserve"> долларов </t>
  </si>
  <si>
    <t xml:space="preserve"> евроцентов</t>
  </si>
  <si>
    <t xml:space="preserve"> евро </t>
  </si>
  <si>
    <t>Приложение</t>
  </si>
  <si>
    <t>Форма</t>
  </si>
  <si>
    <t>Х</t>
  </si>
  <si>
    <t>Общий раздел
Раздел 1</t>
  </si>
  <si>
    <t>4. Тип ЭСЧФ*</t>
  </si>
  <si>
    <t>Исходный</t>
  </si>
  <si>
    <t>Дополнительный</t>
  </si>
  <si>
    <t>Исправленный</t>
  </si>
  <si>
    <t>2. Дата выставления ЭСЧФ*</t>
  </si>
  <si>
    <t>3. Дата совершения</t>
  </si>
  <si>
    <t>5. К ЭСЧФ*</t>
  </si>
  <si>
    <t>5.1. Дата</t>
  </si>
  <si>
    <t>АВСТРАЛИЯ</t>
  </si>
  <si>
    <t>операции</t>
  </si>
  <si>
    <t>аннулирования ЭСЧФ*</t>
  </si>
  <si>
    <t>АВСТРИЯ</t>
  </si>
  <si>
    <t>АЗЕРБАЙДЖАН</t>
  </si>
  <si>
    <t>Реквизиты поставщика
Раздел 2</t>
  </si>
  <si>
    <t>АЛБАНИЯ</t>
  </si>
  <si>
    <t>6. Статус поставщика</t>
  </si>
  <si>
    <t>11. Номер ЭСЧФ* комитента</t>
  </si>
  <si>
    <t>АЛЖИР</t>
  </si>
  <si>
    <t>АМЕРИКАНСКОЕ САМОА</t>
  </si>
  <si>
    <t>Продавец</t>
  </si>
  <si>
    <t>Посредник</t>
  </si>
  <si>
    <t>Заказчик (застройщик)</t>
  </si>
  <si>
    <t xml:space="preserve">Счет ЭСЧФ* </t>
  </si>
  <si>
    <t>Дата выставления</t>
  </si>
  <si>
    <t>АНГИЛЬЯ</t>
  </si>
  <si>
    <t>АНГОЛА</t>
  </si>
  <si>
    <t>Комитент</t>
  </si>
  <si>
    <t>Доверительный</t>
  </si>
  <si>
    <t>Платиельлщик, передающий</t>
  </si>
  <si>
    <t>АНДОРРА</t>
  </si>
  <si>
    <t>налоговые обороты по реализации</t>
  </si>
  <si>
    <t>12. Номер ЭСЧФ* продавца</t>
  </si>
  <si>
    <t>АНТАРКТИДА</t>
  </si>
  <si>
    <t>АНТИГУА И БАРБУДА</t>
  </si>
  <si>
    <t>Комиссионер</t>
  </si>
  <si>
    <t>Иностранная</t>
  </si>
  <si>
    <t>Плательлщик, передающий</t>
  </si>
  <si>
    <t>АРГЕНТИНА</t>
  </si>
  <si>
    <t>организация</t>
  </si>
  <si>
    <t>налоговые вычеты</t>
  </si>
  <si>
    <t>АРМЕНИЯ</t>
  </si>
  <si>
    <t>6.1.</t>
  </si>
  <si>
    <t>Взаимосвязанное лицо</t>
  </si>
  <si>
    <t>АРУБА</t>
  </si>
  <si>
    <t>13. Регистрационный номер выпуска товаров</t>
  </si>
  <si>
    <t>АФГАНИСТАН</t>
  </si>
  <si>
    <t>Сделка с резидентом оффшорной зоны</t>
  </si>
  <si>
    <t>БАГАМЫ</t>
  </si>
  <si>
    <t>БАНГЛАДЕШ</t>
  </si>
  <si>
    <t>6.3.</t>
  </si>
  <si>
    <t>13.1. Дата выпуска товаров</t>
  </si>
  <si>
    <t>БАРБАДОС</t>
  </si>
  <si>
    <t>БАХРЕЙН</t>
  </si>
  <si>
    <t>БЕЛАРУСЬ</t>
  </si>
  <si>
    <t>6.4.</t>
  </si>
  <si>
    <t>Организация, включенная в перечень крупных плательщиков</t>
  </si>
  <si>
    <t>13.2 Дата разрешения на убытие товаров</t>
  </si>
  <si>
    <t>БЕЛИЗ</t>
  </si>
  <si>
    <t>БЕЛЬГИЯ</t>
  </si>
  <si>
    <t>БЕНИН</t>
  </si>
  <si>
    <t>БЕРМУДЫ</t>
  </si>
  <si>
    <t>7. Код страны</t>
  </si>
  <si>
    <t>8. УНП**</t>
  </si>
  <si>
    <t>8.1. Код филиала</t>
  </si>
  <si>
    <t>поставщика</t>
  </si>
  <si>
    <t>(обособленного подразделения)</t>
  </si>
  <si>
    <t>Боливия, Многонациональное Государство</t>
  </si>
  <si>
    <t>БОСНИЯ И ГЕРЦЕГОВИНА</t>
  </si>
  <si>
    <t>9. Поставщик</t>
  </si>
  <si>
    <t>14. Реквизиты заявления о ввозе товаров и уплате</t>
  </si>
  <si>
    <t>БОТСВАНА</t>
  </si>
  <si>
    <t>косвенных налогов</t>
  </si>
  <si>
    <t>БРАЗИЛИЯ</t>
  </si>
  <si>
    <t>БРИТАНСКАЯ ТЕРРИТОРИЯ В ИНДИЙСКОМ ОКЕАНЕ</t>
  </si>
  <si>
    <t>10. Юридический адрес (адрес места жительства индивидуального предпринимателя)</t>
  </si>
  <si>
    <t>Номер</t>
  </si>
  <si>
    <t>Дата</t>
  </si>
  <si>
    <t>БРУНЕЙ-ДАРУССАЛАМ</t>
  </si>
  <si>
    <t>БУРКИНА-ФАСО</t>
  </si>
  <si>
    <t>БУРУНДИ</t>
  </si>
  <si>
    <t>БУТАН</t>
  </si>
  <si>
    <t>БОНЭЙР, СИНТ-ЭСТАТИУС И САБА</t>
  </si>
  <si>
    <t>Реквизиты получателя
Раздел 3</t>
  </si>
  <si>
    <t>ВАНУАТУ</t>
  </si>
  <si>
    <t>15. Статус получателя (по договору/контракту)</t>
  </si>
  <si>
    <t>20. Регистрационный номер выпуска товаров</t>
  </si>
  <si>
    <t>СОЕДИНЕННОЕ КОРОЛЕВСТВО ВЕЛИКОБРИТАНИИ И СЕВЕРНОЙ ИРЛАНДИИ</t>
  </si>
  <si>
    <t>ВЕНГРИЯ</t>
  </si>
  <si>
    <t>Покупатель</t>
  </si>
  <si>
    <t>Плательщик, получающий налоговые</t>
  </si>
  <si>
    <t>Венесуэла, Боливарианская Республика</t>
  </si>
  <si>
    <t>вычеты</t>
  </si>
  <si>
    <t>ВИРГИНСКИЕ ОСТРОВА, БРИТАНСКИЕ</t>
  </si>
  <si>
    <t>ВИРГИНСКИЕ ОСТРОВА, США</t>
  </si>
  <si>
    <t>Потребитель</t>
  </si>
  <si>
    <t>Плательщик, получа-</t>
  </si>
  <si>
    <t>ТИМОР-ЛЕСТЕ</t>
  </si>
  <si>
    <t>ющий обороты по</t>
  </si>
  <si>
    <t>ВЬЕТНАМ</t>
  </si>
  <si>
    <t>реализации</t>
  </si>
  <si>
    <t>ГАБОН</t>
  </si>
  <si>
    <t>ГАИТИ</t>
  </si>
  <si>
    <t>21.1. Дата ввоза товаров</t>
  </si>
  <si>
    <t>ГАЙАНА</t>
  </si>
  <si>
    <t>15.1.</t>
  </si>
  <si>
    <t>Взаимозависимое лицо</t>
  </si>
  <si>
    <t>ГАМБИЯ</t>
  </si>
  <si>
    <t>ГАНА</t>
  </si>
  <si>
    <t>15.2.</t>
  </si>
  <si>
    <t>ГВАДЕЛУПА</t>
  </si>
  <si>
    <t>ГВАТЕМАЛА</t>
  </si>
  <si>
    <t>15.3.</t>
  </si>
  <si>
    <t>ГВИНЕЯ</t>
  </si>
  <si>
    <t>ГВИНЕЯ-БИСАУ</t>
  </si>
  <si>
    <t>ГЕРМАНИЯ</t>
  </si>
  <si>
    <t>15.4.</t>
  </si>
  <si>
    <t>ГЕРНСИ</t>
  </si>
  <si>
    <t>ГИБРАЛТАР</t>
  </si>
  <si>
    <t>16. Код страны</t>
  </si>
  <si>
    <t>17. УНП**</t>
  </si>
  <si>
    <t>17.1. Код филиала</t>
  </si>
  <si>
    <t>ГОНДУРАС</t>
  </si>
  <si>
    <t>получателя</t>
  </si>
  <si>
    <t>ГРЕНАДА</t>
  </si>
  <si>
    <t>ГРЕНЛАНДИЯ</t>
  </si>
  <si>
    <t>18. Получатель</t>
  </si>
  <si>
    <t>ГРЕЦИЯ</t>
  </si>
  <si>
    <t>ГРУЗИЯ</t>
  </si>
  <si>
    <t>ГУАМ</t>
  </si>
  <si>
    <t>19. Юридический адрес (адрес места жительства индивидуального предпринимателя)</t>
  </si>
  <si>
    <t>ДАНИЯ</t>
  </si>
  <si>
    <t>ДЖЕРСИ</t>
  </si>
  <si>
    <t>ДЖИБУТИ</t>
  </si>
  <si>
    <t>ДОМИНИКА</t>
  </si>
  <si>
    <t>ДОМИНИКАНСКАЯ РЕСПУБЛИКА</t>
  </si>
  <si>
    <t>ЕГИПЕТ</t>
  </si>
  <si>
    <t>22. Код страны</t>
  </si>
  <si>
    <t>ЗАМБИЯ</t>
  </si>
  <si>
    <t>грузоотправителя</t>
  </si>
  <si>
    <t>грузополучателя</t>
  </si>
  <si>
    <t>ЗАПАДНАЯ САХАРА</t>
  </si>
  <si>
    <t>ЗИМБАБВЕ</t>
  </si>
  <si>
    <t>24. Наименование</t>
  </si>
  <si>
    <t>ИЗРАИЛЬ</t>
  </si>
  <si>
    <t>ИНДИЯ</t>
  </si>
  <si>
    <t>ИНДОНЕЗИЯ</t>
  </si>
  <si>
    <t>ИОРДАНИЯ</t>
  </si>
  <si>
    <t>ИРАК</t>
  </si>
  <si>
    <t>ИРАН, ИСЛАМСКАЯ РЕСПУБЛИКА</t>
  </si>
  <si>
    <t>ИРЛАНДИЯ</t>
  </si>
  <si>
    <t>ИСЛАНДИЯ</t>
  </si>
  <si>
    <t>Условия поставки
Раздел 5</t>
  </si>
  <si>
    <t>ИСПАНИЯ</t>
  </si>
  <si>
    <t>30. Договор (контракт) на поставку товаров (выполнение работ, оказание услуг), передачу</t>
  </si>
  <si>
    <t>31. Дополнительные сведения</t>
  </si>
  <si>
    <t>ИТАЛИЯ</t>
  </si>
  <si>
    <t>имущественных прав</t>
  </si>
  <si>
    <t>ЙЕМЕН</t>
  </si>
  <si>
    <t>КАБО-ВЕРДЕ</t>
  </si>
  <si>
    <t>КАЗАХСТАН</t>
  </si>
  <si>
    <t>КАМБОДЖА</t>
  </si>
  <si>
    <t>КАМЕРУН</t>
  </si>
  <si>
    <t>Документы, подтверждающие поставку товаров (работ, услуг), имущественных прав</t>
  </si>
  <si>
    <t>КАНАДА</t>
  </si>
  <si>
    <t>КАТАР</t>
  </si>
  <si>
    <t>Вид документов</t>
  </si>
  <si>
    <t>наименование</t>
  </si>
  <si>
    <t>дата</t>
  </si>
  <si>
    <t>КЕНИЯ</t>
  </si>
  <si>
    <t>КИПР</t>
  </si>
  <si>
    <t>КИРИБАТИ</t>
  </si>
  <si>
    <t>КИТАЙ</t>
  </si>
  <si>
    <t>КОКОСОВЫЕ (КИЛИНГ) ОСТРОВА</t>
  </si>
  <si>
    <t>серия</t>
  </si>
  <si>
    <t>60. При передаче оператором почтовой связи реализуемых по подписке печатных средств массовой информации, полученных от редакций, подписчикам, являющимся плательщиками НДС в Республике Беларусь, оператор почтовой связи при выставлении ЭСЧФ подписчику указывает:</t>
  </si>
  <si>
    <t>в строке 3 «Дата совершения операции» – последнее число соответствующего календарного месяца, за который осуществляется отгрузка (передача) печатных средств массовой информации подписчикам. Указанная дата не может быть ранее даты совершения операции, указанной в строке 3 «Дата совершения операции» ЭСЧФ, ссылку на который делает оператор почтовой связи в строке 11 «Номер ЭСЧФ комитента» ЭСЧФ, выставленного редакцией оператору почтовой связи;</t>
  </si>
  <si>
    <t>в строке 11 «Номер ЭСЧФ комитента» – номер и дату выставленного редакцией ЭСЧФ, полученного оператором почтовой связи;</t>
  </si>
  <si>
    <t>в строке 15 «Статус получателя (по договору/контракту)» – статус получателя/подписчика «Покупатель».</t>
  </si>
  <si>
    <t>В графе 10 раздела 6 «Данные по товарам (работам, услугам), имущественным правам» оператор почтовой связи должен указать подписчику сумму НДС, предъявленную редакцией в ЭСЧФ, выставленном оператору почтовой связи. В случае передачи печатных средств массовой информации оператором почтовой связи подписчику частями сумма показателей графы 10 раздела 6 «Данные по товарам (работам, услугам), имущественным правам» ЭСЧФ оператора почтовой связи, выставляемых подписчикам, не должна превышать показателя строки «Всего по счету» графы 10 раздела 6 «Данные по товарам (работам, услугам), имущественным правам» редакции, ссылку на который делает оператор почтовой связи в строке 11 «Номер ЭСЧФ комитента» ЭСЧФ, выставляемого подписчику.</t>
  </si>
  <si>
    <t>Строки 12–14 и 20–21.1 не заполняются. Остальные строки и графы формы ЭСЧФ заполняются в зависимости от необходимости и особенностей их заполнения, установленных главой 3 настоящей Инструкции.</t>
  </si>
  <si>
    <t>При реализации оператором почтовой связи по подписке печатных средств массовой информации подписчикам, не являющимся плательщиками НДС в Республике Беларусь, ЭСЧФ в их адрес не выставляется.</t>
  </si>
  <si>
    <t>61. При реализации оператором почтовой связи услуг по приему подписки и по доставке печатных средств массовой информации подписчикам, являющимся плательщиками НДС в Республике Беларусь, выставление ЭСЧФ оператором почтовой связи производится в порядке, установленном пунктом 31 настоящей Инструкции. Оператор почтовой связи в ЭСЧФ для подписчика указывает:</t>
  </si>
  <si>
    <t>в строке 30 «Договор (контракт) на поставку товаров (выполнение работ, оказание услуг), передачу имущественных прав» – реквизиты платежного документа, подтверждающего оплату услуг по приему подписки и по доставке печатных средств массовой информации;</t>
  </si>
  <si>
    <t>в графе 7 раздела 6 «Данные по товарам (работам, услугам), имущественным правам» – тариф на услуги по приему подписки без учета НДС, тариф по доставке печатного средства массовой информации подписчику без НДС;</t>
  </si>
  <si>
    <t>в графе 9 раздела 6 «Данные по товарам (работам, услугам), имущественным правам» – ставки НДС, по которым облагаются услуги по приему подписки, по доставке печатного средства массовой информации подписчику;</t>
  </si>
  <si>
    <t>в графе 10 раздела 6 «Данные по товарам (работам, услугам), имущественным правам» – сумму НДС, исчисленную оператором почтовой связи;</t>
  </si>
  <si>
    <t>в графе 11 раздела 6 «Данные по товарам (работам, услугам), имущественным правам» – тариф на услуги по приему подписки с учетом НДС, тариф по доставке печатного средства массовой информации подписчику с учетом НДС.</t>
  </si>
  <si>
    <t>При реализации услуг по приему подписки на печатные средства массовой информации, оказанных оператором почтовой связи подписчикам, не являющимся плательщиками НДС в Республике Беларусь, оператор почтовой связи направляет ЭСЧФ на Портал в порядке, установленном пунктом 39 настоящей Инструкции.</t>
  </si>
  <si>
    <t>23.2. в строке 15.1 «Взаимозависимое лицо» указывается признак взаимозависимости получателя и поставщика, определяемый в соответствии со статьей 20 Налогового кодекса Республики Беларусь. Реквизит доступен для заполнения получателю при создании им ЭСЧФ. Признак не проставляется получателем, указавшим в строке 15 «Статус получателя (по договору/контракту)» признак «Комиссионер»;</t>
  </si>
  <si>
    <t>23.13. в строке 21.1 «Дата ввоза товаров» указывается дата принятия на учет импортированных товаров либо срока платежа, предусмотренного договором (контрактом) лизинга, в отношении товаров, ввозимых на территорию Республики Беларусь с территории государств – членов Евразийского экономического союза.</t>
  </si>
  <si>
    <t>24.3. в строке 24 «Наименование грузоотправителя» – наименование грузоотправителя;</t>
  </si>
  <si>
    <t>24.7. в строке 28 «Наименование грузополучателя» – наименование грузополучателя;</t>
  </si>
  <si>
    <t>25.2. в строке 31 «Дополнительные сведения» – дополнительные сведения или комментарии ко всему ЭСЧФ. Заполняется плательщиком, создающим ЭСЧФ, при наличии таких сведений.</t>
  </si>
  <si>
    <t>26.1. в графе 1 «№ п/п» указывается число (порядковый номер) товарной строки. Данный реквизит в рамках одного ЭСЧФ должен быть уникален. В графе 2 «Наименование товаров (работ, услуг), имущественных прав» указывается наименование поставляемых (приобретаемых) товаров (описание выполненных работ, оказанных услуг), переданных имущественных прав.</t>
  </si>
  <si>
    <t>26.3. в графе 4 «Единица измерения» указывается условное значение из справочника Портала. Графа заполняется при возможности указания соответствующей единицы измерения;</t>
  </si>
  <si>
    <t>26.4. в графе 5 «Количество (объем)» указывается количество (объем) поставляемых (приобретаемых) по ЭСЧФ объектов исходя из принятых единиц измерения. Графа заполняется при возможности указания соответствующего количества (объема) поставляемых (приобретаемых) по ЭСЧФ объектов. Показатель данной графы может заполняться с разрядностью не более шести знаков после запятой;</t>
  </si>
  <si>
    <t>26.5. в графе 6 «Цена (тариф) за единицу товара (работы, услуги), имущественных прав без учета НДС, руб.» указывается цена (тариф) поставляемых (приобретаемых) по ЭСЧФ объектов за единицу измерения (при возможности ее указания) без учета НДС, а в случае применения регулируемых цен (тарифов), включающих в себя НДС, с учетом суммы НДС. Графа заполняется при наличии цены (тарифа) за единицу измерения в белорусских рублях. Показатель данной графы может заполняться с разрядностью не более четырех знаков после запятой;</t>
  </si>
  <si>
    <t>26.6. в графе 7 «Стоимость товаров (работ, услуг), имущественных прав без учета НДС, руб.» указывается стоимость всего количества (объема) поставляемых (приобретаемых) по ЭСЧФ объектов без учета НДС, а в случае применения регулируемых цен (тарифов), включающих в себя НДС, с учетом суммы НДС. При реализации проездных билетов, стоимость которых формируется с учетом стоимости услуг сторонних организаций, участвующих в перевозке пассажиров и (или) багажа, в данной графе указывается стоимость услуг, оказанных непосредственно плательщиком без учета стоимости услуг сторонних организаций.</t>
  </si>
  <si>
    <t>«Реализация за пределами РБ» – в отношении отражаемых в установленном порядке в налоговой декларации оборотов по реализации товаров, местом реализации которых в соответствии с законодательством не признается территория Республики Беларусь. Указанный признак проставляется продавцами товаров;</t>
  </si>
  <si>
    <t>«Отложенный вычет» – в отношении сумм НДС по приобретаемым (ввозимым) объектам, вычет по которым осуществляется по истечении установленного законодательными актами срока на ограничение принятия к вычету сумм НДС, уплаченных при ввозе товаров на территорию Республики Беларусь. Указанный признак проставляется покупателями объектов в разделе Портала «Мои счета-фактуры», «Входящие», «Подписанные» с использованием сервиса Портала «Управлять вычетами», «Отложенный вычет» с указанием даты наступления права на вычет, на которую приходится окончание установленного законодательными актами срока на ограничение принятия к вычету сумм НДС, либо последнего числа месяца, в котором сумма НДС подлежит вычету;</t>
  </si>
  <si>
    <t>При получении и подписании получателем ЭСЧФ, в которых в строке 6 «Статус поставщика» указано значение «Комитент», а в строке 15 «Статус получателя (по договору/контракту)» указано значение «Комиссионер» либо статус поставщика в строке 6 «Статус поставщика» и статус получателя в строке 15 «Статус получателя (по договору/контракту)» имеют значения соответственно «Продавец» и «Комиссионер» или «Комиссионер» и «Комиссионер» для всех товарных строк из раздела 6 «Данные по товарам (работам, услугам), имущественным правам» формы ЭСЧФ, Порталом автоматически присваивается признак «Не подлежит вычету».</t>
  </si>
  <si>
    <t>не подлежащих вычету в соответствии с законодательством при приобретении (ввозе) объектов;</t>
  </si>
  <si>
    <t>Признак «Не подлежит вычету» проставляется покупателями объектов.</t>
  </si>
  <si>
    <t>Строки 11–14 и 20 не заполняются. Строки 7–10 заполняются покупателем на основании данных о продавце. Графы 4, 5, 6, 11 раздела 6 «Данные по товарам (работам, услугам), имущественным правам» ЭСЧФ могут не заполняться. В графе 7 раздела 6 «Данные по товарам (работам, услугам), имущественным правам» отражается стоимость ввозимых на территорию Республики Беларусь товаров на основании данных, указанных в договорах (контрактах) и (или) транспортных (товаросопроводительных) документах.</t>
  </si>
  <si>
    <t>В том случае, если продавцом выступает нерезидент государств – членов Евразийского экономического союза, а ввоз товаров осуществляется с территории государств – членов Евразийского экономического союза, указываются данные этого продавца.</t>
  </si>
  <si>
    <t>43. При ввозе товаров с территории государств, не являющихся членами Евразийского экономического союза, в ЭСЧФ покупателем, за исключением индивидуальных предпринимателей, не являющихся плательщиками НДС при реализации объектов, указываются:</t>
  </si>
  <si>
    <t>в строке 20 «Регистрационный номер выпуска товаров» – регистрационный номер выпуска товаров из декларации на товары по товарам, выпущенным в соответствии с заявленной таможенной процедурой.</t>
  </si>
  <si>
    <t>23.9. в строке 18 «Получатель» указывается наименование получателя. При создании ЭСЧФ на Портале плательщиком, являющимся получателем, наименование проставляется автоматически на основании данных из Государственного реестра плательщиков (иных обязанных лиц) о плательщике, от имени которого заполняется ЭСЧФ.</t>
  </si>
  <si>
    <t>23.10. в строке 19 «Юридический адрес (адрес места жительства индивидуального предпринимателя)» указывается место нахождения юридического лица (филиала) или место жительства индивидуального предпринимателя – получателя. При создании ЭСЧФ на Портале пользователем, являющимся получателем, реквизит строки 19 «Юридический адрес (адрес места жительства индивидуального предпринимателя)» проставляется автоматически на основании данных из Государственного реестра плательщиков (иных обязанных лиц) о плательщике, от имени которого заполняется ЭСЧФ;</t>
  </si>
  <si>
    <t>23.11. в строке 20 «Регистрационный номер выпуска товаров» указывается регистрационный номер выпуска товаров, указанный в декларации на товары по товарам, выпущенным в соответствии с заявленной таможенной процедурой, при ввозе товаров на территорию Республики Беларусь. Реквизит заполняется в случае, когда плательщик является покупателем, а ввоз товаров осуществляется с территории государств, не являющихся членами Евразийского экономического союза;</t>
  </si>
  <si>
    <t>23.12. в строке 21 «Реквизиты заявления о ввозе товаров и уплате косвенных налогов» указываются номер и дата из раздела 1 заявления о ввозе товаров и уплате косвенных налогов, составленного по форме согласно приложению 1 к Протоколу об обмене информацией в электронном виде между налоговыми органами государств – членов Евразийского экономического союза об уплаченных суммах косвенных налогов от 11 декабря 2009 года, при ввозе товаров на территорию Республики Беларусь. Реквизит заполняется в случае, когда плательщик является покупателем, а ввоз товаров осуществляется с территории государств – членов Евразийского экономического союза;</t>
  </si>
  <si>
    <t>Строка 20 «Регистрационный номер выпуска товаров» и строка 21 «Реквизиты заявления о ввозе товаров и уплате косвенных налогов» не могут быть заполнены одновременно.</t>
  </si>
  <si>
    <t>24. В разделе 4 «Реквизиты грузоотправителя и грузополучателя» формы ЭСЧФ указываются:</t>
  </si>
  <si>
    <t>24.1. в строке 22 «Код страны грузоотправителя» – код страны грузоотправителя из Общегосударственного классификатора Республики Беларусь ОКРБ 017-99 «Страны мира»;</t>
  </si>
  <si>
    <t>24.2. в строке 23 «УНП» – УНП грузоотправителя;</t>
  </si>
  <si>
    <t>24.4. в строке 25 «Адрес отправки» – фактический адрес отправки. При необходимости может указываться несколько адресов отправки;</t>
  </si>
  <si>
    <t>24.5. в строке 26 «Код страны грузополучателя» – код страны грузополучателя из Общегосударственного классификатора Республики Беларусь ОКРБ 017-99 «Страны мира»;</t>
  </si>
  <si>
    <t>24.6. в строке 27 «УНП» – УНП грузополучателя;</t>
  </si>
  <si>
    <t>24.8. в строке 29 «Адрес доставки» – фактический адрес доставки.</t>
  </si>
  <si>
    <t>22.9. в строке 9 «Поставщик» – наименование поставщика. При создании ЭСЧФ на Портале пользователем, являющимся поставщиком, наименование проставляется автоматически на основании данных из Государственного реестра плательщиков (иных обязанных лиц) о плательщике, от имени которого создается ЭСЧФ;</t>
  </si>
  <si>
    <t>22.10. в строке 10 «Юридический адрес (адрес места жительства индивидуального предпринимателя)» – место нахождения юридического лица (филиала) или место жительства индивидуального предпринимателя – поставщика. При создании ЭСЧФ на Портале пользователем, являющимся поставщиком, реквизит строки 10 «Юридический адрес (адрес места жительства индивидуального предпринимателя)» проставляется автоматически на основании данных из Государственного реестра плательщиков (иных обязанных лиц) о плательщике, от имени которого создается ЭСЧФ;</t>
  </si>
  <si>
    <t>22.12. в строке 12 «Номер ЭСЧФ продавца» в графе «Счет ЭСЧФ» – номер ЭСЧФ, выставленного продавцом комиссионеру либо посреднику, либо заказчику (застройщику) в отношении объектов, которые подлежат передаче комиссионером комитенту либо посредником потребителю, либо заказчиком (застройщиком) дольщикам, а в графе «Дата выставления» – соответственно дата выставления ЭСЧФ. Реквизит может заполняться в случае, если в строке 6 «Статус поставщика» указано значение «Комиссионер», а в строке 15 «Статус получателя (по договору/контракту)» указано значение «Комитент» либо статус поставщика и получателя имеют значения: «Посредник» – «Потребитель» или «Заказчик (застройщик)» – «Потребитель»;</t>
  </si>
  <si>
    <t>22.13. в строке 13 «Регистрационный номер выпуска товаров»:</t>
  </si>
  <si>
    <t>регистрационный номер выпуска товаров по товарам, выпущенным в соответствии с таможенной процедурой экспорта, при реализации товаров за пределы Республики Беларусь. Реквизит заполняется в случае, если плательщик является поставщиком, а вывоз реализуемых товаров с целью их постоянного размещения осуществляется в государства, не являющиеся членами Евразийского экономического союза;</t>
  </si>
  <si>
    <t>регистрационный номер выпуска товаров по товарам, выпущенным в соответствии с заявленной таможенной процедурой, в отношении ввезенных товаров, которые подлежат передаче комиссионерами комитентам, либо посредниками потребителям, либо заказчиками (застройщиками) дольщикам. Реквизит может заполняться в случае, если в строке 6 «Статус поставщика» указано значение «Комиссионер», а в строке 15 «Статус получателя (по договору/контракту)» указано значение «Комитент» либо статус поставщика и получателя имеют значения: «Посредник» – «Потребитель» или «Заказчик (застройщик)» – «Потребитель»;</t>
  </si>
  <si>
    <t>22.14. в строке 13.1 «Дата выпуска товаров» – дата выпуска товаров, указанная в декларации на товары, выпущенные в соответствии с таможенной процедурой экспорта, регистрационный номер выпуска товаров по которой указан в строке 13 «Регистрационный номер выпуска товаров». Реквизит заполняется в случае, когда вывоз реализуемых товаров с целью их постоянного размещения осуществляется в государства, не являющиеся членами Евразийского экономического союза. При наличии нескольких дат выпуска товара (фактического вывоза товаров) по одной декларации на товары ЭСЧФ должен составляться на каждую партию вывозимого товара;</t>
  </si>
  <si>
    <t>22.16. в строке 14 «Реквизиты заявления о ввозе товаров и уплате косвенных налогов»:</t>
  </si>
  <si>
    <t>номер и дата из раздела 1 заявления о ввозе товаров и уплате косвенных налогов, составленного по форме согласно приложению 1 к Протоколу об обмене информацией в электронном виде между налоговыми органами государств – членов Евразийского экономического союза об уплаченных суммах косвенных налогов от 11 декабря 2009 года, представленного в налоговый орган в отношении ввезенных с территории государств – членов Евразийского экономического союза товаров, которые подлежат передаче комиссионерами комитентам, либо посредниками потребителям, либо заказчиками (застройщиками) дольщикам. Реквизит может заполняться в случае, если в строке 6 «Статус поставщика» указано значение «Комиссионер», а в строке 15 «Статус получателя (по договору/контракту)» указано значение «Комитент» либо статус поставщика и получателя имеют значение «Посредник» – «Потребитель» и «Заказчик (застройщик)» – «Потребитель».</t>
  </si>
  <si>
    <t>Строка 13 «Регистрационный номер выпуска товаров» и строка 14 «Реквизиты заявления о ввозе товаров и уплате косвенных налогов» не могут быть заполнены одновременно.</t>
  </si>
  <si>
    <t>23. Раздел 3 «Реквизиты получателя» заполняется в следующем порядке:</t>
  </si>
  <si>
    <t>Заглавная без НДС</t>
  </si>
  <si>
    <t xml:space="preserve">Сегодня с утра судя по всему было </t>
  </si>
  <si>
    <t>Заглавная с НДС</t>
  </si>
  <si>
    <t>маленькая без НДС</t>
  </si>
  <si>
    <t>маленькая с НДС</t>
  </si>
  <si>
    <t>рублей</t>
  </si>
  <si>
    <t xml:space="preserve">один </t>
  </si>
  <si>
    <t xml:space="preserve">одна </t>
  </si>
  <si>
    <t xml:space="preserve">десять </t>
  </si>
  <si>
    <t xml:space="preserve">два </t>
  </si>
  <si>
    <t xml:space="preserve">две </t>
  </si>
  <si>
    <t xml:space="preserve">одиннадцать </t>
  </si>
  <si>
    <t xml:space="preserve">двадцать </t>
  </si>
  <si>
    <t xml:space="preserve">двести </t>
  </si>
  <si>
    <t xml:space="preserve">три </t>
  </si>
  <si>
    <t xml:space="preserve">двенадцать </t>
  </si>
  <si>
    <t xml:space="preserve">тридцать </t>
  </si>
  <si>
    <t xml:space="preserve">триста </t>
  </si>
  <si>
    <t xml:space="preserve">четыре </t>
  </si>
  <si>
    <t xml:space="preserve">тринадцать </t>
  </si>
  <si>
    <t xml:space="preserve">сорок </t>
  </si>
  <si>
    <t xml:space="preserve">четыреста </t>
  </si>
  <si>
    <t xml:space="preserve">пять </t>
  </si>
  <si>
    <t xml:space="preserve">четырнадцать </t>
  </si>
  <si>
    <t xml:space="preserve">пятьдесят </t>
  </si>
  <si>
    <t>В графе 12 раздела 6 «Данные по товарам (работам, услугам), имущественным правам» – признак дополнительных данных «Ввозной НДС». Также могут указываться иные признаки дополнительных данных, проставляемые покупателями.</t>
  </si>
  <si>
    <t>Для заполнения в ЭСЧФ информации об общей сумме НДС, уплаченной при ввозе товаров с территории государств, не являющихся членами Евразийского экономического союза, на Портале в разделе 6 «Данные по товарам (работам, услугам), имущественным правам» формы ЭСЧФ доступен сервис «Добавить НДС» при заполненной строке 20 «Регистрационный номер выпуска товаров».</t>
  </si>
  <si>
    <t>в строке 3 «Дата совершения операции» – дату совершения хозяйственной операции, которая соответствует моменту фактической реализации либо последнему числу месяца, на который приходится момент фактической реализации;</t>
  </si>
  <si>
    <t>В строке 2 «Дата выставления ЭСЧФ» указывается автоматически системная дата и время в момент успешной отправки ЭСЧФ. В случае невозможности определения на дату отгрузки (передачи) объектов комитентом комиссионеру момента фактической реализации объектов ЭСЧФ выставляется комитентом комиссионеру не позднее двух рабочих дней со дня возникновения правовых оснований на определение момента фактической реализации объектов на основании отчета комиссионера за отчетный месяц (неделю, декаду или иной промежуток времени (в пределах календарного месяца), согласованный между комитентом и комиссионером) с указанием в строке 3 «Дата совершения операции» даты наступления момента фактической реализации объектов, определяемой в соответствии с законодательством.</t>
  </si>
  <si>
    <t>Строки 11–14 и 20–21.1 не заполняются. Остальные строки и графы ЭСЧФ заполняются в зависимости от необходимости и особенностей их заполнения, установленных главой 3 настоящей Инструкции.</t>
  </si>
  <si>
    <t>45[1]. При реализации комитентом (доверителем) на основании договоров комиссии (поручения) или иных аналогичных гражданско-правовых договоров через комиссионера (поверенного) – резидента Республики Беларусь товаров, помещенных под таможенную процедуру экспорта, а также вывезенных (без обязательств об обратном ввозе на территорию Республики Беларусь) в государства – члены Евразийского экономического союза, комитент (доверитель) создает и направляет на Портал ЭСЧФ, заполняемый в порядке, установленном соответственно пунктами 33 или 32 настоящей Инструкции.</t>
  </si>
  <si>
    <t>При этом комитент (доверитель) в ЭСЧФ указывает:</t>
  </si>
  <si>
    <t>в строке 18 «Получатель» – наименование получателя товаров на основании информации из отчета комиссионера (поверенного);</t>
  </si>
  <si>
    <t>в строке 23 «УНП» – УНП грузоотправителя (комиссионера (поверенного);</t>
  </si>
  <si>
    <t>в строке 24 «Наименование грузоотправителя» – наименование грузоотправителя (комиссионера (поверенного);</t>
  </si>
  <si>
    <t>в строке 25 «Адрес отправки» – фактический адрес отправки. При необходимости может указываться несколько адресов отправки;</t>
  </si>
  <si>
    <t>в строке 27 «УНП» – код плательщика или аналог кода плательщика – фактического грузополучателя, не являющегося плательщиком НДС в Республике Беларусь, присвоенный в соответствии с законодательством иностранного государства;</t>
  </si>
  <si>
    <t>в строке 28 «Наименование грузополучателя» – наименование фактического грузополучателя;</t>
  </si>
  <si>
    <t>в строке 29 «Адрес доставки» – фактический адрес доставки.</t>
  </si>
  <si>
    <t>Строки 12–14 и 20–21.1 не заполняются. Остальные строки и графы ЭСЧФ заполняются в зависимости от необходимости и особенностей их заполнения, установленных главой 3 настоящей Инструкции.</t>
  </si>
  <si>
    <t>в строке 3 «Дата совершения операции» – дату совершения хозяйственной операции, которая соответствует моменту фактической реализации объектов;</t>
  </si>
  <si>
    <t>При приобретении посредником объектов, указанных в части первой настоящего пункта, ЭСЧФ продавцом выставляется в адрес посредника, в котором указывается:</t>
  </si>
  <si>
    <t>в строке 3 «Дата совершения операции» – дата совершения хозяйственной операции, которая соответствует дате передачи объектов;</t>
  </si>
  <si>
    <t>в строке 15 «Статус получателя (по договору/контракту)» – статус получателя «Покупатель» или «Комиссионер».</t>
  </si>
  <si>
    <t>в строке 3 «Дата совершения операции» – дату совершения хозяйственной операции, которая соответствует дате передачи объектов либо последнему числу месяца, к которому относится стоимость передаваемых работ (услуг), если в ЭСЧФ, полученном и подписанном посредником до 20-го числа месяца, следующего за месяцем выполнения таких работ (оказания таких услуг), содержится указание на месяц, в котором выполнены данные работы (оказаны данные услуги), но не ранее даты совершения операции, указанной в ЭСЧФ, номер которого отражен в строке 12 «Номер ЭСЧФ продавца»;</t>
  </si>
  <si>
    <t>в строке 12 «Номер ЭСЧФ продавца» – номер и дату выписки ЭСЧФ (включая дополнительный ЭСЧФ) продавца, полученного посредником в соответствии с пунктом 52 настоящей Инструкции;</t>
  </si>
  <si>
    <t>Остальные строки и графы формы ЭСЧФ заполняются в зависимости от необходимости и особенностей их заполнения, установленных главой 3 настоящей Инструкции;</t>
  </si>
  <si>
    <t>В графе 7 раздела 6 «Данные по товарам (работам, услугам), имущественным правам» отражается стоимость ввозимых на территорию Республики Беларусь товаров на основании данных, указанных в договорах (контрактах) и (или) транспортных (товаросопроводительных) документах.</t>
  </si>
  <si>
    <t>44. При реализации объектов по договорам комиссии (поручения) и иным аналогичным договорам комитент при выставлении ЭСЧФ комиссионеру указывает:</t>
  </si>
  <si>
    <t>в строке 6 «Статус поставщика» – статус поставщика «Комитент»;</t>
  </si>
  <si>
    <t>46. При передаче комиссионером в рамках исполнения условий договоров комиссии (поручения) и иных аналогичных договоров объектов, полученных от комитента, покупателям комиссионер при выставлении ЭСЧФ покупателю указывает:</t>
  </si>
  <si>
    <t>в строке 3 «Дата совершения операции» – дату совершения хозяйственной операции, которая соответствует дате передачи объектов;</t>
  </si>
  <si>
    <t>в строке 6 «Статус поставщика» – статус поставщика «Комиссионер»;</t>
  </si>
  <si>
    <t>в строке 11 «Номер ЭСЧФ комитента» – номер и дата выписки ЭСЧФ комитента, полученного комиссионером в соответствии с пунктом 45 настоящей Инструкции;</t>
  </si>
  <si>
    <t>25. В разделе 5 «Условия поставки» формы ЭСЧФ указываются:</t>
  </si>
  <si>
    <t>26. Раздел 6 «Данные по товарам (работам, услугам), имущественным правам» формы ЭСЧФ заполняется в следующем порядке:</t>
  </si>
  <si>
    <t>26.2. в графе 3 «Коды» указываются:</t>
  </si>
  <si>
    <t>реализации товаров за пределы Республики Беларусь;</t>
  </si>
  <si>
    <t>ввозе товаров на территорию Республики Беларусь;</t>
  </si>
  <si>
    <t>реализации на территории Республики Беларусь подакцизных товаров плательщиками, производящими подакцизные товары;</t>
  </si>
  <si>
    <t>реализации на территории Республики Беларусь товаров взаимозависимыми лицами, в отношении которых в строках 6.1 «Взаимозависимое лицо» и (или) 15.1 «Взаимозависимое лицо» ЭСЧФ указан признак «Взаимозависимое лицо».</t>
  </si>
  <si>
    <t>26.10. в графе 11 «Стоимость товаров (работ, услуг), имущественных прав с учетом НДС, руб.» указывается стоимость всего количества (объема) поставляемых (приобретаемых) по ЭСЧФ объектов с учетом НДС;</t>
  </si>
  <si>
    <t>26.11. в графе 12 «Дополнительные данные» указываются данные, необходимые плательщикам для исчисления НДС. В зависимости от видов совершаемых хозяйственных операций плательщиками должны указываться следующие признаки дополнительных данных:</t>
  </si>
  <si>
    <t>«Ввозной НДС» – при исчислении НДС в отношении товаров, ввозимых на территорию Республики Беларусь. Указанный признак проставляется покупателями объектов, которые создают ЭСЧФ;</t>
  </si>
  <si>
    <t>к постановлению</t>
  </si>
  <si>
    <t>Министерства</t>
  </si>
  <si>
    <t>по налогам и сборам</t>
  </si>
  <si>
    <t>Республики Беларусь</t>
  </si>
  <si>
    <t>(в редакции постановления</t>
  </si>
  <si>
    <t>13.01.2017 № 1)</t>
  </si>
  <si>
    <t>1. Номер ЭСЧФ*</t>
  </si>
  <si>
    <t>Дополнительный без ссылки на ФСЧФ*</t>
  </si>
  <si>
    <t>Электронный счет-фактура</t>
  </si>
  <si>
    <t>21. Реквизиты заявления о ввозе товаров и уплате косвенных налогов</t>
  </si>
  <si>
    <t>23. УНП**</t>
  </si>
  <si>
    <t>26. Код страны</t>
  </si>
  <si>
    <t>27. УНП**</t>
  </si>
  <si>
    <t>28. Наименование</t>
  </si>
  <si>
    <t>29. Адрес доставки</t>
  </si>
  <si>
    <t>Реквизиты грузоотправителя и грузополучателя
Раздел 4</t>
  </si>
  <si>
    <t>код формы</t>
  </si>
  <si>
    <t>Данные по товарам (работам, услугам), имущественным правам
Раздел 6</t>
  </si>
  <si>
    <t>Наименование товаров (работ, услуг), имущественных прав</t>
  </si>
  <si>
    <t>ТН ВЭД ЕАЭС****</t>
  </si>
  <si>
    <t>ОКЭД*****</t>
  </si>
  <si>
    <t>Единица измерения</t>
  </si>
  <si>
    <t>Количество (объем)</t>
  </si>
  <si>
    <t>В том числе сумма акциза, руб.******</t>
  </si>
  <si>
    <t>Стоимость товаров (работ, услуг), имущественных прав с учетом НДС***, руб.</t>
  </si>
  <si>
    <t>**** Товарная номенклатура внешнеэкономической деятельности Евразийского экономического союза.</t>
  </si>
  <si>
    <t>***** Общегосударственный классификатор Республики Беларусь ОКРБ 005-2011 «Виды экономической деятельности».</t>
  </si>
  <si>
    <t>6. Создаваемому, выставляемому (направляемому) ЭСЧФ присваивается тип (указывается плательщиком, создающим ЭСЧФ) и статус (присваивается автоматически Порталом при создании ЭСЧФ). В процессе обращения тип созданного ЭСЧФ не меняется, измениться может только статус.</t>
  </si>
  <si>
    <t>7. ЭСЧФ могут иметь следующие типы: исходный, дополнительный, исправленный, дополнительный без ссылки на ЭСЧФ.</t>
  </si>
  <si>
    <t>Статус «В разработке» присваивается автоматически при создании ЭСЧФ на Портале (при вводе данных с клавиатуры или путем загрузки xml-файла, подготовленного плательщиком в соответствии с установленным форматом (далее – файл xml-формата). ЭСЧФ, имеющий указанный статус, может редактироваться плательщиком, создавшим ЭСЧФ, и сохраняться с незаполненными обязательными полями. При этом введенные данные должны соответствовать установленным форматам;</t>
  </si>
  <si>
    <t>Статус «В разработке. Ошибка» присваивается автоматически для всех типов ЭСЧФ, созданных на Портале либо загруженных в раздел «Личный кабинет» из файла xml-формата, если ЭСЧФ был направлен, а при его проверке обнаружены следующие ошибки:</t>
  </si>
  <si>
    <t>ошибки, обнаруженные форматно-логическим контролем.</t>
  </si>
  <si>
    <t>ЭСЧФ, имеющий статус «В разработке. Ошибка», может редактироваться плательщиком, создающим ЭСЧФ в течение трех месяцев с даты создания на Портале или с даты последней корректировки ЭСЧФ на Портале (в случае его корректировки);</t>
  </si>
  <si>
    <t>к исходному или исправленному ЭСЧФ, который подписан ЭЦП двумя сторонами, выставляется (направляется) дополнительный ЭСЧФ (в том числе дополнительный без ссылки на ЭСЧФ) на отрицательную сумму корректировки стоимости объектов с учетом НДС и (или) сумму НДС;</t>
  </si>
  <si>
    <t>В случаях, когда к исходному или исправленному ЭСЧФ, который подписан ЭЦП только стороной, создавшей данный ЭСЧФ, выставляется (направляется) исправленный ЭСЧФ, статус «На согласовании» не применяется. В таком случае исправленный ЭСЧФ принимает статус «Выставлен» или «Выставлен. Подписан получателем», а исходный (исправленный) принимает статус «Аннулирован».</t>
  </si>
  <si>
    <t>В случаях, когда к исходному или исправленному ЭСЧФ, который подписан ЭЦП только стороной, создавшей данный ЭСЧФ, выставляется (направляется) дополнительный ЭСЧФ на отрицательную сумму корректировки стоимости объектов с учетом НДС и (или) сумму НДС, статус «На согласовании» не применяется. В таком случае дополнительный ЭСЧФ принимает статус «Выставлен» или «Выставлен. Подписан получателем»;</t>
  </si>
  <si>
    <t>В случае если выставленный ЭСЧФ подписан двумя сторонами, то для аннулирования такого ЭСЧФ необходимо подписание ЭЦП двумя сторонами. Статус ЭСЧФ, который аннулирован поставщиком и подписан получателем, меняется с «Выставлен. Подписан получателем» на «Аннулирован».</t>
  </si>
  <si>
    <t>в «Личном кабинете» путем загрузки файла xml-формата, который загружается без подписи ЭЦП, а его подписание ЭЦП осуществляется на Портале;</t>
  </si>
  <si>
    <t>путем загрузки с использованием web-сервиса Портала из учетной системы плательщика файла xml-формата, подписанного ЭЦП.</t>
  </si>
  <si>
    <t>иностранная организация – организация, реализующая товары (работы, услуги), имущественные права (далее, если не указано иное, – объекты), не осуществляющая деятельность в Республике Беларусь через постоянное представительство и не состоящая в связи с этим на учете в налоговых органах Республики Беларусь;</t>
  </si>
  <si>
    <t>в строке 13 «Регистрационный номер выпуска товаров» указывается регистрационный номер заверенной таможенным органом государства – члена Евразийского экономического союза таможенной декларации, в соответствии с которой товары на территории государства – члена Евразийского экономического союза помещены под таможенную процедуру свободной таможенной зоны либо под таможенную процедуру свободного склада;</t>
  </si>
  <si>
    <t>строка 14 «Реквизиты заявления о ввозе товаров и уплате косвенных налогов» не заполняется.</t>
  </si>
  <si>
    <t>в строке 31 «Дополнительные сведения» – реквизиты получателя (по усмотрению плательщика);</t>
  </si>
  <si>
    <t>в графе 12 раздела 6 «Данные по товарам (работам, услугам), имущественным правам» – признак дополнительных данных «Освобождение от НДС». В случае одновременной реализации и указания в ЭСЧФ объектов, облагаемых НДС и освобождаемых от НДС, ЭСЧФ направляется продавцом покупателю с заполнением строк 16–19, указание признака дополнительных данных «Освобождение от НДС» осуществляется только в отношении товарных позиций (видов работ, услуг, имущественных прав), подлежащих освобождению от НДС.</t>
  </si>
  <si>
    <t>Остальные строки и графы ЭСЧФ заполняются в зависимости от необходимости и особенностей их заполнения, установленных главой 3 настоящей Инструкции.</t>
  </si>
  <si>
    <t>в строках 16–30 – сведения на основании информации из договора (контракта), товаросопроводительных и иных документов.</t>
  </si>
  <si>
    <t>При заполнении формы ЭСЧФ показатели граф 7 и 11 раздела 6 «Данные по товарам (работам, услугам), имущественным правам» должны быть равны.</t>
  </si>
  <si>
    <t>в строке 3 «Дата совершения операции» – дата совершения хозяйственной операции, которая соответствует либо последнему дню соответствующего отчетного периода, к которому относится дата принятия на учет ввезенных товаров в соответствии с законодательством, либо последнему дню соответствующего отчетного периода, в котором сумма НДС будет подлежать вычету в соответствии с законодательством – в случае уплаты в бюджет суммы НДС с нарушением установленных сроков при ввозе товаров на территорию Республики Беларусь;</t>
  </si>
  <si>
    <t>в строке 3 «Дата совершения операции» – дата совершения хозяйственной операции, которая соответствует либо дате уплаты НДС при ввозе товаров на территорию Республики Беларусь, либо дате выпуска товаров в соответствии с заявленной таможенной процедурой (в таком случае плательщик должен в разделе Портала «Мои счета-фактуры», «Входящие. Подписанные» с использованием сервиса Портала «Управлять вычетами», «Отложенный вычет» указать дату наступления права на вычет, на которую приходится окончание установленного законодательными актами срока на ограничение принятия к вычету сумм НДС, либо последнее число месяца, в котором сумма НДС подлежит вычету), либо последнему дню соответствующего отчетного периода, в котором сумма НДС будет подлежать вычету – в случае ограничения права на вычет в течение установленного законодательством периода (в таком случае плательщик не осуществляет управление вычетами с помощью сервиса Портала «Управлять вычетами», «Отложенный вычет»);</t>
  </si>
  <si>
    <t>Строки 7–10 заполняются покупателем на основании данных о продавце. В том случае, если продавцом выступает резидент государств – членов Евразийского экономического союза, а ввоз товаров осуществляется с территории государств, не являющихся членами Евразийского экономического союза, указываются данные этого продавца. Строки 11–14, 21 и 21.1 не заполняются. Графы 4, 5, 6 раздела 6 «Данные по товарам (работам, услугам), имущественным правам» могут не заполняться.</t>
  </si>
  <si>
    <t>В графе 8 раздела 6 «Данные по товарам (работам, услугам), имущественным правам» – сумма акциза по подакцизным товарам при ввозе на территорию Республики Беларусь.</t>
  </si>
  <si>
    <t>В графе 9 раздела 6 «Данные по товарам (работам, услугам), имущественным правам» – ставки НДС, по которым облагаются соответствующие товары.</t>
  </si>
  <si>
    <t>В графе 10 раздела 6 «Данные по товарам (работам, услугам), имущественным правам» – по товарным строкам указывается число ноль (0).</t>
  </si>
  <si>
    <t>В графе 11 раздела 6 «Данные по товарам (работам, услугам), имущественным правам» – по товарным строкам указывается ноль (0).</t>
  </si>
  <si>
    <t>Форма действует с 23.02.2019 года</t>
  </si>
  <si>
    <t>Инструкция о порядке заполнения формы действует с 23.02.2019 года</t>
  </si>
  <si>
    <t>6.2.</t>
  </si>
  <si>
    <t>Внешнеторговая сделка со стратегическими товарами</t>
  </si>
  <si>
    <t>Покупатель объектов на территории Республики Белорусь у иностранной организации</t>
  </si>
  <si>
    <t>****** Заполняется только производителем и (или) импортером подакцизных товаров, за исключением работ по производству товаров из давальческого сырья, а также плательщиком, определенным пунктом 4 статьи 146 Налогового кодекса Республики Беларусь.</t>
  </si>
  <si>
    <t>плательщик, передающий налоговые вычеты, – организация или ее обособленное подразделение, осуществляющие передачу налоговых вычетов по налогу на добавленную стоимость (далее – НДС) в порядке, установленном пунктом 25 статьи 133 Налогового кодекса Республики Беларусь и (или) иными законодательными актами;</t>
  </si>
  <si>
    <t>плательщик, получающий налоговые вычеты, – организация или ее обособленное подразделение, получающие налоговые вычеты по налогу на добавленную стоимость в порядке, установленном пунктом 25 статьи 133 Налогового кодекса Республики Беларусь и (или) иными законодательными актами;</t>
  </si>
  <si>
    <t>покупатель объектов на территории Республики Беларусь у иностранной организации – белорусская организация (индивидуальный предприниматель) или иностранная организация, осуществляющая деятельность на территории Республики Беларусь и состоящая в связи с этим на учете в налоговых органах Республики Беларусь, приобретающие объекты на территории Республики Беларусь у иностранной организации;</t>
  </si>
  <si>
    <t>посредник – организация или индивидуальный предприниматель, осуществляющие передачу объектов, стоимость которых при возмещении не признается объектом налогообложения в соответствии с подпунктом 2.12 пункта 2 статьи 115 Налогового кодекса Республики Беларусь;</t>
  </si>
  <si>
    <t>расчетная ставка НДС – ставка НДС, определяемая расчетным путем при исчислении НДС по товарам исходя из налоговой базы и доли суммы НДС по товарам, имеющимся в календарном месяце, в соответствии с пунктом 5 статьи 128 Налогового кодекса Республики Беларусь.</t>
  </si>
  <si>
    <t>Получатель в зависимости от вида совершаемой хозяйственной операции может иметь статус «Покупатель», «Потребитель», «Комитент», «Комиссионер», «Плательщик, получающий налоговые вычеты», «Покупатель объектов на территории Республики Беларусь у иностранной организации» или «Плательщик, получающий обороты по реализации».</t>
  </si>
  <si>
    <t>Статус ЭСЧФ, который аннулирован поставщиком и согласие на аннулирование не подписано получателем, меняется с «Выставлен. Подписан получателем» на «Выставлен. Аннулирован поставщиком».</t>
  </si>
  <si>
    <t>предварительный контроль показателей налоговых деклараций на основе выставленных (направленных) и полученных ЭСЧФ;</t>
  </si>
  <si>
    <t>В случае получения налоговым органом информации о том, что тайна личного ключа ЭЦП нарушена, либо по истечении срока действия открытого ключа проверки ЭЦП, атрибутного сертификата ЭСЧФ не принимается Порталом к обработке.</t>
  </si>
  <si>
    <t>18. Созданные ЭСЧФ автоматически переносятся в архивную часть раздела «Личный кабинет» на Портале по истечении двух лет после даты выставления и доступны в зависимости от статуса для просмотра, корректировки, аннулирования, подписания, управления предъявленными (исчисленными) суммами НДС. ЭСЧФ из архивной части раздела «Личный кабинет» на Портале используются при предварительном контроле.</t>
  </si>
  <si>
    <t>последнему дню отчетного периода при реализации объектов физическим лицам, за исключением случая выставления ЭСЧФ по требованию покупателя в соответствии с пунктом 6 статьи 131 Налогового кодекса Республики Беларусь;</t>
  </si>
  <si>
    <t>дате принятия на учет ввезенных товаров в соответствии с законодательством либо последнему дню отчетного периода, в котором сумма НДС будет подлежать вычету в соответствии с законодательством, если указание иной даты не предусмотрено настоящей Инструкцией;</t>
  </si>
  <si>
    <t>22.3. в строке 6.2 «Сделка с резидентом оффшорной зоны» – признак принадлежности контрагента поставщика к оффшорной зоне согласно перечню оффшорных зон – государств (территорий), в которых действует льготный налоговый режим и (или) не предусматривается раскрытие и предоставление информации о финансовых операциях, утвержденному Указом Президента Республики Беларусь от 25 мая 2006 г. № 353;</t>
  </si>
  <si>
    <t>22.4. в строке 6.3 «Внешнеторговая сделка со стратегическими товарами» – признак принадлежности совершаемой поставщиком внешнеторговой сделки по реализации стратегических товаров к сделке, подлежащей контролю в соответствии с подпунктом 1.4 пункта 1 статьи 88 Налогового кодекса Республики Беларусь;</t>
  </si>
  <si>
    <t>22.5. в строке 6.4 «Организация, включенная в перечень крупных плательщиков» – признак наличия поставщика в перечне крупных плательщиков, определяемом в соответствии со статьей 82 Налогового кодекса Республики Беларусь, на момент фактической реализации объектов.</t>
  </si>
  <si>
    <t>22.6. в строке 7 «Код страны поставщика» – код страны поставщика, который выбирается из Общегосударственного классификатора Республики Беларусь ОКРБ 017-99 «Страны мира» согласно приложению 1 к постановлению Государственного комитета по стандартизации, метрологии и сертификации Республики Беларусь от 16 июня 1999 г. № 8 «Об утверждении, введении в действие, изменении и отмене государственных стандартов, классификаторов и руководящих документов». Является обязательным реквизитом для заполнения ЭСЧФ, если иное не предусмотрено настоящей Инструкцией;</t>
  </si>
  <si>
    <t>22.8. в строке 8.1 «Код филиала (обособленного подразделения)» – код филиала, представительства и иного обособленного подразделения юридического лица Республики Беларусь (далее – филиал), который от имени юридического лица создает ЭСЧФ и не исполняет налоговые обязательства в соответствии с пунктом 3 статьи 14 Налогового кодекса Республики Беларусь, либо код, присвоенный иностранной организацией постоянному представительству, определяемому с учетом требований статьи 180 Налогового кодекса Республики Беларусь;</t>
  </si>
  <si>
    <t>22.15. в строке 13.2 «Дата разрешения на убытие товаров» – дата разрешения на убытие товаров, отражаемая в графе 5 «Дата разрешения на убытие товаров» приложения 2 к форме налоговой декларации, в отношении товаров, указанных в декларации на товары, регистрационный номер выпуска товаров по которой указан в строке 13 «Регистрационный номер выпуска товаров». Реквизит заполняется в случае, когда вывоз реализуемых товаров с целью их постоянного размещения осуществляется в государства, не являющиеся членами Евразийского экономического союза;</t>
  </si>
  <si>
    <t>номер и дата из раздела 2 заявления о ввозе товаров и уплате косвенных налогов, составленного по форме согласно приложению 1 к Протоколу об обмене информацией в электронном виде между налоговыми органами государств – членов Евразийского экономического союза об уплаченных суммах косвенных налогов от 11 декабря 2009 года, при реализации товаров за пределы Республики Беларусь. Реквизит заполняется в случае, если плательщик является поставщиком, а вывоз реализуемых товаров с целью их постоянного размещения осуществляется в государства – члены Евразийского экономического союза;</t>
  </si>
  <si>
    <t>23.1. в строке 15 «Статус получателя (по договору/контракту)» плательщиком самостоятельно в зависимости от вида совершаемой хозяйственной операции выбирается статус из списка: «Покупатель», «Потребитель», «Комитент», «Комиссионер», «Плательщик, получающий налоговые вычеты», «Покупатель объектов на территории Республики Беларусь у иностранной организации» или «Плательщик, получающий обороты по реализации». При этом статус поставщика зависит от статуса получателя, порядок соответствия которых определяется пунктом 27 настоящей Инструкции;</t>
  </si>
  <si>
    <t>23.4. в строке 15.3 «Внешнеторговая сделка со стратегическими товарами» указывается признак принадлежности совершаемой получателем внешнеторговой сделки по приобретению стратегических товаров к сделке, подлежащей контролю в соответствии с подпунктом 1.4 пункта 1 статьи 88 Налогового кодекса Республики Беларусь;</t>
  </si>
  <si>
    <t>23.5. в строке 15.4 «Организация, включенная в перечень крупных плательщиков» указывается признак включения получателя в перечень крупных плательщиков, определяемый в соответствии со статьей 82 Налогового кодекса Республики Беларусь, в случае, когда плательщик, создающий ЭСЧФ, является покупателем;</t>
  </si>
  <si>
    <t>23.6. в строке 16 «Код страны получателя» указывается код страны получателя из Общегосударственного классификатора Республики Беларусь ОКРБ 017-99 «Страны мира». Является обязательным реквизитом для заполнения ЭСЧФ, если иное не предусмотрено настоящей Инструкцией;</t>
  </si>
  <si>
    <t>23.7. в строке 17 «УНП» указывается УНП получателя (за исключением создаваемых в соответствии с пунктом 8 статьи 131 Налогового кодекса Республики Беларусь ЭСЧФ) или код плательщика или аналог кода плательщика – получателя, не являющегося плательщиком НДС в Республике Беларусь, присвоенный в соответствии с законодательством иностранного государства. При создании ЭСЧФ на Портале пользователем, являющимся получателем, УНП проставляется автоматически на основании данных из Государственного реестра плательщиков (иных обязанных лиц) о плательщике, от имени которого заполняется ЭСЧФ.</t>
  </si>
  <si>
    <t>В случае создания дополнительного ЭСЧФ без ссылки на исходный либо исправленный, когда суммы НДС, указываемые в нем в соответствии с пунктом 4 статьи 120 Налогового кодекса Республики Беларусь, не подлежат вычету у покупателя, плательщиком строка 17 «УНП» не заполняется;</t>
  </si>
  <si>
    <t>23.8. в строке 17.1 «Код филиала (обособленного подразделения)» указывается код филиала, который от имени юридического лица получает ЭСЧФ и не исполняет налоговые обязательства в соответствии с пунктом 3 статьи 14 Налогового кодекса Республики Беларусь, либо код, присвоенный иностранной организацией постоянному представительству, определяемому с учетом требований статьи 180 Налогового кодекса Республики Беларусь;</t>
  </si>
  <si>
    <t>Строка 18 «Получатель» заполняется в случае создания дополнительного ЭСЧФ без ссылки на исходный либо исправленный (за исключением создаваемых ЭСЧФ в соответствии с подпунктами 8.8 и (или) 8.9 пункта 8, подпунктом 23.1 пункта 23 статьи 131 Налогового кодекса Республики Беларусь по итогам отчетного периода), когда суммы НДС, указываемые в нем в соответствии с пунктом 4 статьи 120 Налогового кодекса Республики Беларусь, не подлежат вычету у покупателя;</t>
  </si>
  <si>
    <t>25.1. в строке 30 «Договор (контракт) на поставку товаров (выполнение работ, оказание услуг), передачу имущественных прав» – номер и дата договора (контракта), на основании которого поставляются (приобретаются) объекты, возвращаются товары и в связи с этим создается ЭСЧФ, а также документы, подтверждающие поставку (приобретение) объектов, возврат товаров (виды документов, их название, дата, коды форм, серии и номера документов). Если пользователь указал в качестве документа, подтверждающего поставку (приобретение) объектов, возврат товаров, товарно-транспортную накладную, форма которой установлена приложением 1 к постановлению Министерства финансов Республики Беларусь от 30 июня 2016 г. № 58 «Об установлении форм товарно-транспортной накладной, товарной накладной и утверждении Инструкции о порядке заполнения товарно-транспортной накладной, товарной накладной, внесении дополнений и изменения в постановление Министерства финансов Республики Беларусь от 22 апреля 2011 г. № 23», то должен быть заполнен раздел 4 «Реквизиты грузоотправителя и грузополучателя» формы ЭСЧФ.</t>
  </si>
  <si>
    <t>В случае возврата товаров и создания поставщиком ЭСЧФ с типами исправленный или дополнительный в строке 30 «Договор (контракт) на поставку товаров (выполнение работ, оказание услуг), передачу имущественных прав» могут указываться реквизиты первичных учетных документов, на основании которых осуществляется возврат товаров получателем поставщику, и указывается признак «Возврат товара».</t>
  </si>
  <si>
    <t>При реализации экспортируемых транспортных услуг в строке 30 «Договор (контракт) на поставку товаров (выполнение работ, оказание услуг), передачу имущественных прав» указываются:</t>
  </si>
  <si>
    <t>дата и номер договора, предусматривающего оказание экспортируемых транспортных услуг (для экспедиторов – дата и номер договора транспортной экспедиции);</t>
  </si>
  <si>
    <t>дата и номер международного транспортного (товарно-транспортного документа) или иного международного документа (для экспедитора – дата и номер заявки (задания или иного документа));</t>
  </si>
  <si>
    <t>При создании дополнительного или исправленного ЭСЧФ указывается причина создания таких ЭСЧФ.</t>
  </si>
  <si>
    <t>При создании (выставлении) ЭСЧФ правопреемником (правопреемнику) по деятельности реорганизованной организации в форме присоединения, слияния, разделения указываются слова «за реорганизованную организацию» и наименование реорганизованной организации.</t>
  </si>
  <si>
    <t>В случае поставки (приобретения) широкого перечня объектов с большой номенклатурой товарных позиций (видов работ, услуг, имущественных прав) допускается заполнение данной графы укрупненными позициями без необходимости детализации каждой такой позиции. При необходимости указания в графе 3.1 «ТН ВЭД ЕАЭС» кодов товаров в соответствии с единой товарной номенклатурой внешнеэкономической деятельности Евразийского экономического союза (далее – коды ТН ВЭД ЕАЭС) заполнение в графе 2 «Наименование товаров (работ, услуг), имущественных прав» наименований товаров укрупненными позициями должно осуществляться по каждой такой позиции, соответствующей определенному коду ТН ВЭД ЕАЭС. При реализации (передаче, приобретении) объектов, облагаемых по разным ставкам НДС или освобождаемых от НДС, заполнение в графе 2 «Наименование товаров (работ, услуг), имущественных прав» наименований объектов укрупненными позициями должно осуществляться по каждой такой позиции, соответствующей определенной ставке НДС или освобождению от НДС.</t>
  </si>
  <si>
    <t>При реализации экспортируемых транспортных услуг в графе 2 «Наименование товаров (работ, услуг), имущественных прав» указывается маршрут перевозки грузов, пассажиров, багажа, грузобагажа (для экспедиторов – маршрут экспедирования грузов), если указание такого маршрута не произведено в строке 31 «Дополнительные сведения»;</t>
  </si>
  <si>
    <t>26.2.1. в графе 3.1 «ТН ВЭД ЕАЭС» – коды товаров в соответствии с единой товарной номенклатурой внешнеэкономической деятельности Евразийского экономического союза.</t>
  </si>
  <si>
    <t>Заполнение графы 3.1, если иное не установлено настоящей Инструкцией, обязательно при:</t>
  </si>
  <si>
    <t>реализации на территории Республики Беларусь продовольственных товаров и товаров для детей, по которым применяется ставка НДС в размере 10 процентов при их ввозе на территорию Республики Беларусь и (или) при реализации на территории Республики Беларусь, по перечню продовольственных товаров и товаров для детей, по которым применяется ставка налога на добавленную стоимость в размере 10 процентов при их ввозе на территорию Республики Беларусь и (или) при реализации на территории Республики Беларусь, утвержденному Указом Президента Республики Беларусь от 21 июня 2007 г. № 287;</t>
  </si>
  <si>
    <t>При ввозе на территорию Республики Беларусь товаров индивидуальными предпринимателями заполнение графы 3.1 «ТН ВЭД ЕАЭС» обязательно только в случае ввоза следующих товаров:</t>
  </si>
  <si>
    <t>в отношении которых осуществляется совершение таможенных операций в соответствии с законодательством;</t>
  </si>
  <si>
    <t>по которым в установленном порядке осуществляется представление статистических деклараций или периодических статистических деклараций.</t>
  </si>
  <si>
    <t>При заполнении графы 3.1 «ТН ВЭД ЕАЭС» плательщик должен указывать код ТН ВЭД ЕАЭС на уровне:</t>
  </si>
  <si>
    <t>десяти знаков в случаях реализации (ввоза) продовольственных товаров и товаров для детей, по которым применяется ставка НДС в размере 10 процентов при их ввозе на территорию Республики Беларусь и (или) при реализации на территории Республики Беларусь по перечню продовольственных товаров и товаров для детей, по которым применяется ставка налога на добавленную стоимость в размере 10 процентов при их ввозе на территорию Республики Беларусь и (или) при реализации на территории Республики Беларусь, а также в случаях ввоза на территорию Республики Беларусь подакцизных товаров или реализации на территории Республики Беларусь подакцизных товаров плательщиками, производящими данные товары;</t>
  </si>
  <si>
    <t>не менее первых четырех знаков соответствующего кода ТН ВЭД ЕАЭС – в иных случаях;</t>
  </si>
  <si>
    <t>26.2.2. в графе 3.2 «ОКЭД» указываются коды видов экономической деятельности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t>
  </si>
  <si>
    <t>Заполнение графы 3.2 обязательно при реализации на территории Республики Беларусь:</t>
  </si>
  <si>
    <t>работ (услуг) взаимозависимыми лицами, в отношении которых в строках 6.1 «Взаимозависимое лицо» и (или) 15.1 «Взаимозависимое лицо» указан признак «Взаимозависимое лицо»;</t>
  </si>
  <si>
    <t>экспортируемых транспортных услуг, облагаемых НДС по ставке в размере ноль (0) процентов;</t>
  </si>
  <si>
    <t>При реализации работ (услуг), стоимость которых для покупателя (заказчика) формируется с учетом стоимости работ (услуг) филиала, который от имени юридического лица исполняет налоговые обязательства в соответствии с пунктом 3 статьи 14 Налогового кодекса Республики Беларусь, в данной графе указывается стоимость работ (услуг), выполненных (оказанных) непосредственно плательщиком, создающим ЭСЧФ, без учета стоимости работ (услуг) таких филиалов, при условии отражения в бухгалтерском учете плательщика доходов без учета стоимости работ (услуг), выполненных (оказанных) такими филиалами;</t>
  </si>
  <si>
    <t>11. Подготовленный в результате ввода в интерактивном режиме показателей и (или) данных либо в результате загрузки файла xml-формата ЭСЧФ до его подписания ЭЦП получает статус «В разработке» либо «В разработке. Ошибка». Плательщик, создающий ЭСЧФ, может корректировать и удалять ЭСЧФ со статусом «В разработке» либо «В разработке. Ошибка».</t>
  </si>
  <si>
    <t>действительность ЭЦП (при загрузке ЭСЧФ через web-сервис Портала);</t>
  </si>
  <si>
    <t>соответствие ЭСЧФ требуемой структуре (при загрузке ЭСЧФ через web-сервис Портала и при загрузке файла xml-формата на Портале);</t>
  </si>
  <si>
    <t>При наличии ошибок предварительного форматно-логического контроля в файлах, загружаемых через web-сервис Портала, ЭСЧФ не принимается на Портал, а информация, содержащаяся в данном ЭСЧФ, не сохраняется. При этом:</t>
  </si>
  <si>
    <t>при загрузке на Портале ЭСЧФ в виде файла xml-формата пользователю, создающему ЭСЧФ, отображается (во всплывающем окне) сообщение о приеме ЭСЧФ;</t>
  </si>
  <si>
    <t>при передаче с использованием web-сервиса Портала из учетной системы плательщика ЭСЧФ в виде файла xml-формата Порталом формируется квитанция в виде файла xml-формата с информацией о приеме ЭСЧФ.</t>
  </si>
  <si>
    <t>При отсутствии ошибок основного форматно-логического контроля Порталом формируется дополнительный реквизит – «Дата выставления ЭСЧФ» (строка 2 «Дата выставления ЭСЧФ» формы ЭСЧФ), равный дате, полученной от web-сервера Портала при записи информации в базу данных Портала. ЭСЧФ получает статус «Выставлен», «Выставлен. Подписан получателем» или «На согласовании».</t>
  </si>
  <si>
    <t>При вводе в «Личном кабинете» в интерактивном режиме показателей ЭСЧФ либо путем загрузки файла xml-формата при отсутствии ошибок основного форматно-логического контроля плательщику, создающему ЭСЧФ, отображается (во всплывающем окне) сообщение об отсутствии ошибок основного форматно-логического контроля ЭСЧФ.</t>
  </si>
  <si>
    <t>ЭСЧФ, получивший статус «Выставлен» или «Выставлен. Подписан получателем», не может корректироваться и (или) удаляться. В случае аннулирования ЭСЧФ получает статус «Аннулирован» или «Выставлен. Аннулирован поставщиком», если аннулируется ЭСЧФ, подписанный двумя сторонами.</t>
  </si>
  <si>
    <t>При загрузке ЭСЧФ с использованием web-сервиса Портала из учетной системы плательщика в виде файла xml-формата при наличии ошибок основного форматно-логического контроля по запросу (в течение трех месяцев с даты направления ЭСЧФ на Портал), сформированному учетной системой плательщика, создавшего ЭСЧФ, возвращается в его учетную систему электронное сообщение с указанием обнаруженных ошибок.</t>
  </si>
  <si>
    <t>После подписания ЭСЧФ получатель имеет право указания в отношении предъявленных (указанных) в ЭСЧФ сумм НДС соответствующих признаков, которое производится плательщиком с использованием сервиса Портала в разделе «Мои счета-фактуры», «Входящие. Подписанные» на основании данных раздела 6 «Данные по товарам (работам, услугам), имущественным правам» формы ЭСЧФ. Полученный и подписанный получателем ЭСЧФ при этом не изменяется.</t>
  </si>
  <si>
    <t>16. ЭСЧФ, получивший статус «Выставлен. Подписан получателем», не может корректироваться и (или) удаляться. В случае аннулирования ЭСЧФ получает статус «Выставлен. Аннулирован поставщиком» и остается действительным документом до подтверждения аннулирования второй стороной, которое выражается подписанием ЭЦП получателя. В таком случае ЭСЧФ получает статус «Аннулирован».</t>
  </si>
  <si>
    <t>GGGG – цифры года, в котором выставляется ЭСЧФ;</t>
  </si>
  <si>
    <t>моменту фактической реализации объектов, определяемому в соответствии с законодательством, или иной дате, если указание такой даты предусмотрено настоящей Инструкцией;</t>
  </si>
  <si>
    <t>21.4. в строке 4 «Тип ЭСЧФ» – один из типов ЭСЧФ: исходный, дополнительный, исправленный, дополнительный без ссылки на ЭСЧФ;</t>
  </si>
  <si>
    <t>22.2. в строке 6.1 «Взаимозависимое лицо» – признак взаимозависимости поставщика и получателя. Взаимозависимость поставщика и получателя определяется в порядке, установленном статьей 20 Налогового кодекса Республики Беларусь. Реквизит доступен для заполнения поставщику при создании ЭСЧФ. Признак не проставляется поставщиком, указавшим в строке 6 «Статус поставщика» статус «Посредник» либо «Комиссионер».</t>
  </si>
  <si>
    <t>В строках 6.1–6.4 соответствующие признаки заполняются в случае, когда плательщик, создающий ЭСЧФ, является поставщиком;</t>
  </si>
  <si>
    <t>22.11. в строке 11 «Номер ЭСЧФ комитента» в графе «Счет ЭСЧФ» – номер ЭСЧФ, выставленного комитентом комиссионеру в отношении объектов, реализуемых комиссионером покупателям в рамках договоров комиссии (поручения) и иных аналогичных договоров, а в графе «Дата выставления» – соответственно дата выставления ЭСЧФ. Реквизит заполняется в случае, если в строке 6 «Статус поставщика» указано значение «Комиссионер», а в строке 15 «Статус получателя (по договору/контракту)» указано значение «Покупатель» или «Комиссионер»;</t>
  </si>
  <si>
    <t>22.12[1]. в строке 11 «Номер ЭСЧФ комитента» или в строке 12 «Номер ЭСЧФ продавца» может указываться номер ЭСЧФ любого типа (исходный, исправленный, дополнительный, дополнительный без ссылки на ЭСЧФ) с одним из статусов: «Выставлен. Подписан получателем», «Выставлен. Аннулирован поставщиком».</t>
  </si>
  <si>
    <t>При выставлении ЭСЧФ, в котором заполнена строка 11 «Номер ЭСЧФ комитента» или строка 12 «Номер ЭСЧФ продавца», должны быть соблюдены следующие условия:</t>
  </si>
  <si>
    <t>итоговая сумма НДС, указанная в графе 10 раздела 6 «Данные по товарам (работам, услугам), имущественным правам» выставляемого ЭСЧФ, имеет то же значение (положительное или отрицательное), что и итоговая сумма НДС, указанная в графе 10 «НДС сумма, руб.» в товарных строках раздела 6 «Данные по товарам (работам, услугам), имущественным правам» формы ЭСЧФ, для которых в графе 12 «Дополнительные данные» указан признак «Не подлежит вычету» в ЭСЧФ с номером, содержащимся в строке 11 «Номер ЭСЧФ комитента» или строке 12 «Номер ЭСЧФ продавца» выставляемого ЭСЧФ;</t>
  </si>
  <si>
    <t>итоговая сумма НДС, указанная в графе 10 раздела 6 «Данные по товарам (работам, услугам), имущественным правам» выставляемого ЭСЧФ, не больше (для отрицательного значения – не меньше) разницы между итоговыми суммами НДС, указанными в графе 10 «НДС сумма, руб.» в товарных строках раздела 6 «Данные по товарам (работам, услугам), имущественным правам» формы ЭСЧФ, для которых в графе 12 «Дополнительные данные» указан признак «Не подлежит вычету» в ЭСЧФ с номером, содержащимся в строке 11 или строке 12 выставляемого ЭСЧФ и итоговыми суммами НДС других ЭСЧФ во всех статусах, кроме «Аннулирован», «На согласовании», в которых в строках 11 «Номер ЭСЧФ комитента» или 12 «Номер ЭСЧФ продавца» указан этот же номер ЭСЧФ комитента или номер ЭСЧФ продавца;</t>
  </si>
  <si>
    <t>в строке 13.1 «Дата выпуска товаров» – дата выпуска товара, указанная в декларации на товары, выпущенные в соответствии с таможенной процедурой экспорта, регистрационный номер выпуска товаров по которой указан в строке 13 «Регистрационный номер выпуска товаров». Строка 13.1 «Дата выпуска товаров» подлежит заполнению только при заполнении строки 13 «Регистрационный номер выпуска товаров». При наличии нескольких дат выпуска товара (фактического вывоза товаров) по одной декларации на товары ЭСЧФ должен составляться на каждую партию вывозимого товара;</t>
  </si>
  <si>
    <t>в строке 14 «Реквизиты заявления о ввозе товаров и уплате косвенных налогов» – номер и дата из раздела 2 заявления о ввозе товаров и уплате косвенных налогов, составленного по форме, согласно приложению 1 к Протоколу об обмене информацией в электронном виде между налоговыми органами государств – членов Евразийского экономического союза об уплаченных суммах косвенных налогов от 11 декабря 2009 года. Реквизит заполняется при реализации товаров покупателю, не являющемуся резидентом государства – члена Евразийского экономического союза, при которой отгрузка товаров с целью их постоянного размещения осуществляется в государства, являющиеся членами Евразийского экономического союза;</t>
  </si>
  <si>
    <t>26.7. в графе 8 «В том числе сумма акциза, руб.» указывается сумма акциза по ввезенным на территорию Республики Беларусь подакцизным товарам, а также сумма акциза по подакцизным товарам, которая включается в стоимость подакцизных товаров, поставляемых по ЭСЧФ. Графа заполняется плательщиками при реализации (передаче) на территории Республики Беларусь произведенных ими подакцизных товаров, при ввозе на территорию Республики Беларусь подакцизных товаров, при реализации (передаче) газа углеводородного сжиженного и газа природного топливного компримированного для заправки транспортных средств (включая собственные транспортные средства) через автозаправочные станции, а также с использованием топливно-раздаточного оборудования. Сумма акцизов, исчисленная плательщиком, производящим подакцизные товары из давальческого сырья, и предъявляемая отдельно для возмещения собственнику подакцизных товаров, произведенных из давальческого сырья, в данной графе не указывается;</t>
  </si>
  <si>
    <t>26.8. в графе 9 «НДС ставка, %» указываются ставки НДС, установленные пунктами 1–4 статьи 122 Налогового кодекса Республики Беларусь и (или) иными законодательными актами, а также расчетная ставка НДС. При заполнении данной графы указывается ставка НДС, применяемая плательщиком на дату совершения хозяйственной операции, отраженной в строке 3 «Дата совершения операций». При реализации (приобретении) объектов, освобождаемых от НДС либо не облагаемых НДС, обороты по реализации которых подлежат отражению в налоговой декларации (за исключением оборотов по реализации, отражаемых в строке 5 раздела I части I налоговой декларации), указывается «Без НДС»;</t>
  </si>
  <si>
    <t>26.9. в графе 10 «НДС сумма, руб.» указывается сумма НДС, предъявляемая продавцом покупателю объектов либо при выставлении соответствующих сумм НДС, а также сумма НДС, исчисленная плательщиком при приобретении (ввозе) объектов. При реализации (приобретении) объектов, освобождаемых от НДС либо не облагаемых НДС, обороты по реализации которых подлежат отражению в налоговой декларации (за исключением оборотов по реализации, отражаемых в строке 5 раздела I части I налоговой декларации), указывается число ноль (0);</t>
  </si>
  <si>
    <t>«Вычет в полном объеме» – в отношении оборотов по реализации объектов, не облагаемых НДС или освобождаемых от НДС, вычет сумм НДС по которым производится в полном объеме в соответствии с подпунктами 27.5, 27.7 и 27.8 пункта 27 статьи 133 Налогового кодекса Республики Беларусь и (или) иными законодательными актами. Указанный признак проставляется продавцами товаров;</t>
  </si>
  <si>
    <t>«Освобождение от НДС» – в отношении оборотов по реализации объектов, освобождаемых от НДС в соответствии со статьей 118 Налогового кодекса Республики Беларусь и (или) иными законодательными актами. Указанный признак проставляется продавцами объектов;</t>
  </si>
  <si>
    <t>«Дата наступления права на вычет» – дата, относящаяся к отчетному периоду, в котором суммы НДС подлежат вычету в соответствии с законодательством, в отношении сумм НДС по приобретаемым (ввозимым) объектам, указанным в пунктах 6–9 статьи 132, пункте 5 статьи 140 Налогового кодекса Республики Беларусь и в части третьей пункта 16 Инструкции о порядке заполнения налоговых деклараций (расчетов) по налогам (сборам), книги покупок, утвержденной постановлением Министерства по налогам и сборам Республики Беларусь от 3 января 2019 г. № 2.</t>
  </si>
  <si>
    <t>Если полученный ЭСЧФ подписан плательщиком в установленном порядке ЭЦП после 20-го числа месяца, следующего за отчетным периодом, в котором выполнены условия, установленные статьей 132 Налогового кодекса Республики Беларусь для осуществления вычета сумм НДС по приобретенным объектам, плательщик в разделе Портала «Мои счета-фактуры», «Входящие. Подписанные» с использованием сервиса Портала «Управлять вычетами» проставляет в отношении такого ЭСЧФ дату наступления права на вычет, определяемую в соответствии со статьей 132 Налогового кодекса Республики Беларусь.</t>
  </si>
  <si>
    <t>При необходимости дата наступления права на вычет и иные признаки дополнительных данных могут корректироваться покупателем с использованием сервиса Портала «Управлять вычетами» в разделе Портала «Мои счета-фактуры», «Входящие. Подписанные» на основании данных раздела 6 «Данные по товарам (работам, услугам), имущественным правам».</t>
  </si>
  <si>
    <t>«Не подлежит вычету» – в отношении сумм НДС:</t>
  </si>
  <si>
    <t>подлежащих вычету по мере выполнения условий вычета сумм НДС, установленных пунктом 4 статьи 132, статьей 140 Налогового кодекса Республики Беларусь или иными законодательными актами.</t>
  </si>
  <si>
    <t>При получении от поставщика ЭСЧФ до выполнения условий вычета сумм НДС, установленных пунктом 4 статьи 132, статьей 140 Налогового кодекса Республики Беларусь или иными законодательными актами, покупатель вправе выполнить одно из следующих действий:</t>
  </si>
  <si>
    <t>подписать ЭСЧФ ЭЦП и указать признак дополнительных данных «Не подлежит вычету». По мере выполнения условий вычета сумм НДС покупатель должен в разделе Портала «Мои счета-фактуры», «Входящие. Подписанные» с использованием сервиса Портала «Управлять вычетами» проставить в отношении полученного от поставщика ЭСЧФ дату вычета, определяемую в соответствии с требованиями пункта 4 статьи 132, статьи 140 Налогового кодекса Республики Беларусь или иных законодательных актов;</t>
  </si>
  <si>
    <t>не подписывать ЭСЧФ ЭЦП до выполнения условий вычета сумм НДС, установленных пунктом 4 статьи 132, статьей 140 Налогового кодекса Республики Беларусь или иными законодательными актами. По мере выполнения условий вычета сумм НДС и подписания ЭСЧФ ЭЦП покупатель должен в разделе Портала «Мои счета-фактуры», «Входящие. Подписанные» с использованием сервиса Портала «Управлять вычетами» проставить в отношении такого ЭСЧФ дату вычета, определяемую в соответствии с требованиями пунктов 4, 6 статьи 132, статьи 140 Налогового кодекса Республики Беларусь или иных законодательных актов;</t>
  </si>
  <si>
    <t>26.12. в зависимости от видов совершаемых хозяйственных операций сервис Портала «Управлять вычетами» в разделе «Мои счета-фактуры», «Входящие. Подписанные» допускает возможность разделения плательщиками (покупателями) соответствующих строк раздела 6 «Данные по товарам (работам, услугам), имущественным правам» на подстроки с указанием множественности признаков дополнительных данных в отношении выбранных товарных позиций (видов работ, услуг, имущественных прав) с проставлением даты, которая подтверждает начало действия данного признака.</t>
  </si>
  <si>
    <t>26.13. в дополнительном ЭСЧФ, содержащем ссылку на исходный или исправленный ЭСЧФ, в отличие от дополняемого ЭСЧФ могут изменяться строка 3 «Дата совершения операции», строка 30 «Договор (контракт) на поставку товаров (выполнение работ, оказание услуг), передачу имущественных прав», строка 31 «Дополнительные сведения», а также данные раздела 6 «Данные по товарам (работам, услугам), имущественным правам» формы ЭСЧФ.</t>
  </si>
  <si>
    <t>при указании статуса поставщика «Иностранная организация» доступны статусы получателя «Покупатель», «Покупатель объектов на территории Республики Беларусь у иностранной организации»;</t>
  </si>
  <si>
    <t>29. Дополнительный ЭСЧФ составляется в порядке и случаях, установленных пунктом 11 статьи 131 Налогового кодекса Республики Беларусь. ЭСЧФ этого типа может содержать ссылку на номер исходного или исправленного ЭСЧФ, отражаемого в строке 5 «К ЭСЧФ» формы ЭСЧФ дополнительного ЭСЧФ.</t>
  </si>
  <si>
    <t>абзацем вторым части второй пункта 8, частью второй пункта 9 статьи 120 Налогового кодекса Республики Беларусь в целом за месяц в рамках одного договора с получателем;</t>
  </si>
  <si>
    <t>пунктом 4 статьи 120 Налогового кодекса Республики Беларусь в целом за месяц от всех контрагентов.</t>
  </si>
  <si>
    <t>30. Исправленный ЭСЧФ составляется в порядке и случаях, установленных пунктом 10 статьи 131 Налогового кодекса Республики Беларусь. ЭСЧФ этого типа должен содержать ссылку на номер исходного ЭСЧФ, отражаемого в строке 5 «К ЭСЧФ» формы ЭСЧФ исправленного ЭСЧФ, а также дату аннулирования исходного ЭСЧФ, отражаемую в строке 5.1 «Дата аннулирования ЭСЧФ» формы ЭСЧФ исправленного ЭСЧФ. При создании и заполнении исправленного ЭСЧФ дата аннулирования исходного ЭСЧФ, указанная в строке 5.1 «Дата аннулирования ЭСЧФ» формы ЭСЧФ исправленного ЭСЧФ, должна соответствовать дате совершения операции исходного ЭСЧФ, указанной в строке 3 «Дата совершения операции» формы ЭСЧФ исходного ЭСЧФ, или дате совершения операции исправленного ЭСЧФ, указанной в строке 3 «Дата совершения операции» формы ЭСЧФ исправленного ЭСЧФ.</t>
  </si>
  <si>
    <t>Выставленный в порядке, установленном в части второй пункта 10 статьи 131 Налогового кодекса Республики Беларусь, исправленный ЭСЧФ со статусом «Выставлен» или «Выставлен. Подписан получателем» автоматически аннулирует исходный ЭСЧФ, ссылка на который содержится в данном исправленном ЭСЧФ.</t>
  </si>
  <si>
    <t>в строке 3 «Дата совершения операции» – дата совершения хозяйственной операции, которая соответствует последнему дню соответствующего отчетного периода, к которому относится данный оборот по реализации, применительно к срокам, указанным в подпунктах 5.1–5.4 статьи 123 и в пункте 5 статьи 124 Налогового кодекса Республики Беларусь;</t>
  </si>
  <si>
    <t>в строке 13.2 «Дата разрешения на убытие товаров» – дата разрешения на убытие товаров, отражаемая в графе 5 «Дата разрешения на убытие товаров» приложения 2 к форме налоговой декларации, в отношении товаров, указанных в декларации на товары, регистрационный номер выпуска товаров по которой указан в строке 13 «Регистрационный номер выпуска товаров». Строка 13.2 «Дата разрешения на убытие товаров» подлежит заполнению только при заполнении строки 13 «Регистрационный номер выпуска товаров»;</t>
  </si>
  <si>
    <t>в строке 3 «Дата совершения операции» – дата совершения хозяйственной операции, которая соответствует последнему дню соответствующего отчетного периода, к которому относится данный оборот по реализации, применительно к срокам, указанным в пункте 5 статьи 123 Налогового кодекса Республики Беларусь;</t>
  </si>
  <si>
    <t>в строке 13.2 «Дата разрешения на убытие товаров» – дата разрешения на убытие товара, отражаемая в графе 5 «Дата разрешения на убытие товаров» приложения 2 к форме налоговой декларации, в отношении товаров, указанных в декларации на товары, регистрационный номер выпуска товаров по которой указан в строке 13 «Регистрационный номер выпуска товаров» ЭСЧФ. Строка 13.2 «Дата разрешения на убытие товаров» подлежит заполнению только при заполнении строки 13 «Регистрационный номер выпуска товаров» ЭСЧФ. Реквизит также заполняется при реализации экспортируемых работ по производству товаров из давальческого сырья (материалов), облагаемых НДС по ставке в размере ноль (0) процентов, при вывозе товаров за пределы территории Республики Беларусь на территорию государств, не являющихся членами Евразийского экономического союза. При реализации товаров посредством почтовой пересылки, а также при реализации товаров, перемещаемых по системе магистральных трубопроводов или по линиям электропередачи, в строке 13.2 «Дата разрешения на убытие товаров» указывается дата выпуска товаров из строки 13.1 «Дата выпуска товаров»;</t>
  </si>
  <si>
    <t>34. При реализации продавцом покупателю, являющемуся резидентом государства – члена Евразийского экономического союза, товаров, обороты по реализации которых не облагаются НДС или освобождаются от НДС, а вычет сумм НДС, относящихся к указанным оборотам по реализации, производится в полном объеме в соответствии с подпунктами 27.5, 27.8 пункта 27 статьи 133 Налогового кодекса Республики Беларусь, в ЭСЧФ продавцом указываются:</t>
  </si>
  <si>
    <t>в строке 3 «Дата совершения операции» – дата совершения хозяйственной операции, которая соответствует последнему дню соответствующего отчетного периода, к которому относится данный оборот по реализации, применительно к срокам, указанным в частях шестой, восьмой–одиннадцатой подпункта 1.44 пункта 1 статьи 118 или частях шестой, седьмой и девятой подпункта 27.8 пункта 27 статьи 133 Налогового кодекса Республики Беларусь;</t>
  </si>
  <si>
    <t>35. При реализации продавцом покупателю, не являющемуся резидентом государства – члена Евразийского экономического союза, товаров, обороты по реализации которых не облагаются налогом на добавленную стоимость или освобождаются от НДС, а вычет сумм НДС, относящихся к указанным оборотам по реализации, производится в полном объеме в соответствии с подпунктами 27.5, 27.8 пункта 27 статьи 133 Налогового кодекса Республики Беларусь, в ЭСЧФ продавцом указываются:</t>
  </si>
  <si>
    <t>в строке 3 «Дата совершения операции» – дата совершения хозяйственной операции, которая соответствует последнему дню соответствующего отчетного периода, к которому относится данный оборот по реализации, применительно к срокам, указанным в частях шестой, восьмой–одиннадцатой подпункта 1.44 пункта 1 статьи 118 или части пятой подпункта 27.7 пункта 27 статьи 133 Налогового кодекса Республики Беларусь;</t>
  </si>
  <si>
    <t>в строке 13.2 «Дата разрешения на убытие товаров» – дата разрешения на убытие товара, отражаемая в графе 8 «Дата разрешения на убытие товара» приложения 9 к форме налоговой декларации, в отношении товаров, указанных в декларации на товары, регистрационный номер выпуска товаров по которой указан в строке 13 «Регистрационный номер выпуска товаров». Строка 13.2 «Дата разрешения на убытие товаров» подлежит заполнению только при реализации товаров, освобождаемых от НДС в соответствии с подпунктом 1.44 пункта 1 статьи 118 Налогового кодекса Республики Беларусь;</t>
  </si>
  <si>
    <t>36. При реализации продавцом иностранному покупателю товаров, отражаемых в установленном порядке в налоговой декларации, местом реализации которых не признается территория Республики Беларусь, а учет сумм НДС, относящихся к указанным оборотам по реализации, производится в соответствии с подпунктом 3.2 пункта 3 статьи 133 и пунктом 3 статьи 134 Налогового кодекса Республики Беларусь, в ЭСЧФ продавцом указываются:</t>
  </si>
  <si>
    <t>в строке 3 «Дата совершения операции» – дата совершения хозяйственной операции, которая соответствует последнему дню соответствующего отчетного периода, к которому относится данный оборот по реализации, применительно к срокам, указанным в части восьмой подпункта 27.8 пункта 27 статьи 133 Налогового кодекса Республики Беларусь;</t>
  </si>
  <si>
    <t>37. При реализации объектов, освобождаемых от НДС в соответствии со статьей 118 Налогового кодекса Республики Беларусь и (или) иными законодательными актами, продавцом в ЭСЧФ указываются:</t>
  </si>
  <si>
    <t>строки 17, 17.1 не заполняются;</t>
  </si>
  <si>
    <t>38. При реализации товаров, по которым исчисление НДС осуществляется в соответствии с особенностями, установленными пунктом 5 статьи 128 Налогового кодекса Республики Беларусь, продавцом в ЭСЧФ указываются:</t>
  </si>
  <si>
    <t>в строке 3 «Дата совершения операции» – дата совершения хозяйственной операции, которая соответствует моменту фактической реализации объектов, в отношении товаров, по которым покупателем в соответствии с пунктом 6 статьи 131 Налогового кодекса Республики Беларусь заявлено требование о выставлении ЭСЧФ, либо которая соответствует последнему дню соответствующего отчетного периода, в отношении товаров, по которым продавцами в соответствии с частью второй подпункта 8.9 пункта 8 статьи 131 Налогового кодекса Республики Беларусь по итогам отчетного периода создается один итоговый ЭСЧФ;</t>
  </si>
  <si>
    <t>строки 16–19, 22–29 заполняются только при реализации товаров, по которым покупателем в соответствии с пунктом 6 статьи 131 Налогового кодекса Республики Беларусь заявлено требование о выставлении ЭСЧФ. Строка 30 «Договор (контракт) на поставку товаров (выполнение работ, оказание услуг), передачу имущественных прав» заполняется при наличии соответствующей информации.</t>
  </si>
  <si>
    <t>Графы 3.1, 3.2, 4, 5, 6 раздела 6 «Данные по товарам (работам, услугам), имущественным правам» формы ЭСЧФ не заполняются при реализации товаров, по которым продавцами в соответствии с частью второй подпункта 8.9 пункта 8 статьи 131 Налогового кодекса Республики Беларусь по итогам отчетного периода создается один итоговый ЭСЧФ.</t>
  </si>
  <si>
    <t>расчетная ставка НДС из расчета, имеющегося на начало текущего месяца, – в отношении товаров, по которым покупателем в соответствии с пунктом 6 статьи 131 Налогового кодекса Республики Беларусь заявлено требование о предъявлении ЭСЧФ;</t>
  </si>
  <si>
    <t>расчетная ставка НДС из расчета, составленного за текущий месяц, – в отношении товаров, по которым продавцами в соответствии с частью второй подпункта 8.9 пункта 8 статьи 131 Налогового кодекса Республики Беларусь по итогам отчетного периода создается один итоговый ЭСЧФ.</t>
  </si>
  <si>
    <t>в случае создания в соответствии с частью второй подпункта 8.9 пункта 8 статьи 131 Налогового кодекса Республики Беларусь по итогам отчетного периода итогового ЭСЧФ указывается стоимость на разницу между общей суммой оборотов по реализации соответствующих товаров с учетом НДС и суммой оборотов по реализации с учетом НДС, по которым покупателями заявлено требование о выставлении ЭСЧФ, с указанием в графе 10 раздела 6 «Данные по товарам (работам, услугам), имущественным правам» суммы НДС, исчисленной от данной разницы. При этом показатели граф 7 и 11 раздела 6 «Данные по товарам (работам, услугам), имущественным правам» должны быть равны;</t>
  </si>
  <si>
    <t>в случае создания ЭСЧФ по товарам, по которым покупателем в соответствии с пунктом 6 статьи 131 Налогового кодекса Республики Беларусь заявлено требование о выставлении ЭСЧФ, указывается стоимость реализуемых товаров с указанием в графе 10 раздела 6 «Данные по товарам (работам, услугам), имущественным правам» формы ЭСЧФ суммы НДС, исчисленной от данной стоимости. При этом показатели граф 7 и 11 раздела 6 «Данные по товарам (работам, услугам), имущественным правам» формы ЭСЧФ должны быть равны.</t>
  </si>
  <si>
    <t>Плательщики, осуществляющие розничную торговлю и общественное питание и указывающие в выставляемом по требованию покупателя ЭСЧФ ставки НДС, указанные в пунктах 1–3 статьи 122 Налогового кодекса Республики Беларусь, создают ЭСЧФ и производят его заполнение в порядке, установленном главой 3 настоящей Инструкции.</t>
  </si>
  <si>
    <t>39. При реализации физическим лицам объектов, по которым продавцом по итогам отчетного периода в соответствии с частью второй подпункта 8.8 пункта 8 статьи 131 Налогового кодекса Республики Беларусь создается один итоговый ЭСЧФ, продавцом в ЭСЧФ указываются:</t>
  </si>
  <si>
    <t>40. При реализации объектов на территории Республики Беларусь иностранными организациями и исчислении суммы НДС в соответствии со статьей 114 Налогового кодекса Республики Беларусь в ЭСЧФ, если иное не установлено частью пятой настоящего пункта, указываются:</t>
  </si>
  <si>
    <t>в строке 3 «Дата совершения операции» – дата совершения хозяйственной операции, которая соответствует моменту фактической реализации объектов в соответствии с положениями пункта 29 статьи 121 Налогового кодекса Республики Беларусь;</t>
  </si>
  <si>
    <t>в строке 15 «Статус получателя (по договору/контракту)» – статус получателя «Покупатель объектов на территории Республики Беларусь у иностранной организации»;</t>
  </si>
  <si>
    <t>После создания и направления ЭСЧФ на Портал плательщик – покупатель объектов на территории Республики Беларусь у иностранной организации должен с помощью сервиса Портала «Управлять вычетами» проставить дату наступления права на вычет – 22-е число месяца представления налоговой декларации за тот отчетный период, за который в соответствии со статьей 114 Налогового кодекса Республики Беларусь исчислена сумма НДС по таким объектам.</t>
  </si>
  <si>
    <t>На суммы увеличения налоговой базы, определенные пунктом 4 статьи 120 Налогового кодекса Республики Беларусь, в ЭСЧФ указываются:</t>
  </si>
  <si>
    <t>в строке 8 «УНП» – УНП плательщика, исчисляющего НДС в соответствии со статьей 114 Налогового кодекса Республики Беларусь;</t>
  </si>
  <si>
    <t>41. При передаче налоговых вычетов в порядке, предусмотренном пунктом 25 статьи 133 Налогового кодекса Республики Беларусь и (или) иными законодательными актами, плательщиком, передающим налоговые вычеты, в ЭСЧФ указываются:</t>
  </si>
  <si>
    <t>в графе 2 раздела 6 «Данные по товарам (работам, услугам), имущественным правам» – наименование передаваемых объектов. В том случае если передача налоговых вычетов по налогу на добавленную стоимость осуществляется в соответствии с подпунктом 25.6 пункта 25 статьи 133 Налогового кодекса Республики Беларусь без передачи объектов, в графе 2 раздела 6 «Данные по товарам (работам, услугам), имущественным правам» может быть указано «Передача налоговых вычетов», а в графе 10 раздела 6 «Данные по товарам (работам, услугам), имущественным правам» – сумма передаваемых налоговых вычетов, графы 3.1–9, 11 в таком случае могут не заполняться.</t>
  </si>
  <si>
    <t>Если ранее уплаченные при ввозе товаров суммы налога на добавленную стоимость, отраженные в составе налоговых вычетов, подлежат уменьшению в соответствии с законодательством и представляется уточненное заявление о ввозе товаров и уплате косвенных налогов либо заявление о ввозе товаров и уплате косвенных налогов отзывается, то плательщиком к исходному или исправленному ЭСЧФ направляется дополнительный ЭСЧФ на отрицательную сумму корректировки стоимости товаров без учета НДС и суммы НДС с указанием:</t>
  </si>
  <si>
    <t>в строке 3 «Дата совершения операции» – даты уменьшения налоговых вычетов, определяемой в соответствии с законодательством;</t>
  </si>
  <si>
    <t>в строке 31 «Дополнительные сведения» – причины создания дополнительного ЭСЧФ, номера и даты из раздела 1 уточненного заявления о ввозе товаров и уплате косвенных налогов.</t>
  </si>
  <si>
    <t>При уменьшении налоговых вычетов в случае возврата таможенными органами сумм налога на добавленную стоимость, ранее уплаченных при ввозе товаров и отраженных в составе налоговых вычетов, плательщиком в разделе Портала «Мои счета-фактуры», «Входящие», «Подписанные» с использованием сервиса Портала «Управлять вычетами» указывается признак дополнительных данных «Не подлежит вычету» с проставлением даты, которая подтверждает начало действия данного признака.</t>
  </si>
  <si>
    <t>45. При получении и подписании комиссионером ЭСЧФ от комитента в порядке, предусмотренном в пункте 44 настоящей Инструкции, в отношении объектов, подлежащих передаче покупателям, для всех товарных строк из раздела 6 «Данные по товарам (работам, услугам), имущественным правам» формы ЭСЧФ Порталом автоматически присваивается признак «Не подлежит вычету». Признак доступен для корректировки.</t>
  </si>
  <si>
    <t>48. При получении и подписании комиссионером ЭСЧФ от продавца в порядке, предусмотренном в пункте 47 настоящей Инструкции, в отношении объектов, подлежащих передаче комитенту, для всех товарных строк из раздела 6 «Данные по товарам (работам, услугам), имущественным правам» формы ЭСЧФ Порталом автоматически присваивается признак «Не подлежит вычету». Признак доступен для корректировки.</t>
  </si>
  <si>
    <t>50[1]. В отношении сумм вознаграждений по договорам комиссии (поручения) и иным аналогичным гражданско-правовым договорам, включаемым в налоговую базу НДС в соответствии с пунктом 29 статьи 120 Налогового кодекса Республики Беларусь, комиссионер (поверенный) при выставлении ЭСЧФ комитенту (доверителю) указывает:</t>
  </si>
  <si>
    <t>52. В отношении объектов, не признаваемых объектом налогообложения налогом на добавленную стоимость и подлежащих возмещению в соответствии с подпунктом 2.12 пункта 2 статьи 115 Налогового кодекса Республики Беларусь, выставление ЭСЧФ и предъявление соответствующих сумм НДС потребителям объектов, осуществляющим возмещение их стоимости, осуществляется посредниками на основании ЭСЧФ, выставленных посредникам продавцами объектов.</t>
  </si>
  <si>
    <t>Посредник при получении ЭСЧФ от продавца в части объектов, стоимость которых подлежит возмещению потребителем, в графе 12 раздела 6 «Данные по товарам (работам, услугам), имущественным правам» ЭСЧФ должен указать признак дополнительных данных «Не подлежит вычету» (за исключением случаев, указанных в части второй подпункта 26.11 пункта 26 настоящей Инструкции, когда для всех товарных строк из раздела 6 «Данные по товарам (работам, услугам), имущественным правам» формы ЭСЧФ Порталом автоматически присвоен признак «Не подлежит вычету»). При невозможности определения сумм НДС, не подлежащих вычету, прямым счетом определение таких сумм НДС допускается на основании данных удельного веса.</t>
  </si>
  <si>
    <t>в строке 3 «Дата совершения операции» – дата совершения хозяйственной операции, которая соответствует последнему дню месяца, указание на который содержится в первичном учетном документе на передачу налоговых вычетов;</t>
  </si>
  <si>
    <t>57. При реализации (приобретении) или передаче объектов филиалами, исполняющими налоговые обязательства этих юридических лиц в соответствии с пунктом 3 статьи 14 Налогового кодекса Республики Беларусь, создание, заполнение, выставление (направление) ЭСЧФ осуществляются в порядке, установленном настоящей Инструкцией.</t>
  </si>
  <si>
    <t>При реализации (приобретении) или передаче объектов филиалами, не исполняющими налоговые обязательства юридических лиц в соответствии с пунктом 3 статьи 14 Налогового кодекса Республики Беларусь, при заполнении ЭСЧФ такими филиалами в строке 8.1 «Код филиала (обособленного подразделения)» в случае, если филиал выступает поставщиком, или в строке 17.1 «Код филиала (обособленного подразделения)» в случае, если филиал выступает получателем, указывается код, который соответствует коду данного филиала в справочнике.</t>
  </si>
  <si>
    <t>При реализации плательщиками объектов филиалам, не исполняющим налоговые обязательства юридических лиц в соответствии с пунктом 3 статьи 14 Налогового кодекса Республики Беларусь, при заполнении плательщиками ЭСЧФ для направления таким филиалам в строке 17.1 «Код филиала (обособленного подразделения)» должен быть указан код, который соответствует коду данного филиала в справочнике.</t>
  </si>
  <si>
    <t>В случае если при создании плательщиком ЭСЧФ при реализации энергоресурсов, указанных в части первой настоящего пункта, в строке «Всего по счету» граф 7, 10 и 11 раздела 6 «Данные по товарам (работам, услугам), имущественным правам» образуются отрицательные значения, плательщиком должен быть создан ЭСЧФ с типом «Исходный» – на реализуемые энергоресурсы и ЭСЧФ с типом «Дополнительный» или «Дополнительный без ссылки на ЭСЧФ» – на предъявляемую плательщиком сумму индексации.</t>
  </si>
  <si>
    <t>59. При получении оператором почтовой связи ЭСЧФ от редакции, заполненного в порядке, предусмотренном в пункте 31 настоящей Инструкции, в отношении печатных средств массовой информации, подлежащих передаче подписчикам, в графе 12 раздела 6 «Данные по товарам (работам, услугам), имущественным правам» оператор почтовой связи должен с использованием сервиса Портала «Управлять вычетами» указать признак дополнительных данных «Не подлежит вычету». При невозможности определения сумм НДС, не подлежащих вычету, прямым счетом определение таких сумм НДС допускается на основании данных удельного веса.</t>
  </si>
  <si>
    <t>Показатели граф 7, 8, 10, 11 раздела 6 «Данные по товарам (работам, услугам), имущественным правам» указываются с двумя знаками после запятой. При получении по результатам расчета числа с большим количеством знаков после запятой данное число должно быть округлено до двух знаков после запятой;</t>
  </si>
  <si>
    <t>Выставленный комитентом (продавцом) ЭСЧФ, номер которого указан в строке 11 «Номер ЭСЧФ комитента» или строке 12 «Номер ЭСЧФ продавца» ЭСЧФ, выставленного комиссионером (покупателем), может быть аннулирован после того, как будет аннулирован ЭСЧФ комиссионера (покупателя), содержащий в строке 11 «Номер ЭСЧФ комитента» или строке 12 «Номер ЭСЧФ продавца» ссылку на ЭСЧФ комитента (продавца).</t>
  </si>
  <si>
    <t>Создать и выставить (направить) дополнительный ЭСЧФ может только отправитель исходного ЭСЧФ. Исходный или исправленный ЭСЧФ, к которому выставлен дополнительный, не может быть аннулированным или иметь статус «На согласовании» на момент выставления дополнительного ЭСЧФ.</t>
  </si>
  <si>
    <t>Дополнительный ЭСЧФ без ссылки на исходный или исправленный, создаваемый на положительную сумму корректировки стоимости объектов с учетом НДС и суммы НДС, считается выставленным после его подписания и направления на Портал. Дополнительный ЭСЧФ без ссылки на исходный или исправленный, создаваемый на отрицательную сумму корректировки стоимости объектов с учетом НДС и (или) суммы НДС, считается выставленным при условии подписания этого дополнительного ЭСЧФ без ссылки на исходный или исправленный ЭСЧФ покупателем. При неподписании покупателем ЭСЧФ дополнительный ЭСЧФ без ссылки на исходный или исправленный имеет статус «На согласовании».</t>
  </si>
  <si>
    <t>При создании дополнительного ЭСЧФ или дополнительного ЭСЧФ без ссылки на исходный или исправленный допускается отражение в таком ЭСЧФ всех сумм увеличения налоговой базы НДС в соответствии с:</t>
  </si>
  <si>
    <t>В исправленном ЭСЧФ могут указываться любые изменения, кроме информации об УНП, наименованиях и статусах поставщика и получателя. Создавать исправленный ЭСЧФ может только плательщик, создавший и выставивший (направивший) исходный ЭСЧФ.</t>
  </si>
  <si>
    <t>Остальные строки и графы формы ЭСЧФ заполняются в зависимости от необходимости и особенностей их заполнения, установленных главой 3 настоящей Инструкции.</t>
  </si>
  <si>
    <t>32[1]. При реализации продавцом иностранным организациям или иностранным физическим лицам товаров, вывезенных (без обязательств об обратном ввозе на территорию Республики Беларусь) в государства – члены Евразийского экономического союза и помещенных на территории государств – членов Евразийского экономического союза под таможенную процедуру свободной таможенной зоны либо под таможенную процедуру свободного склада, в ЭСЧФ продавцом:</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</si>
</sst>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_-* #,##0.00[$р.-419]_-;\-* #,##0.00[$р.-419]_-;_-* &quot;-&quot;??[$р.-419]_-;_-@_-"/>
    <numFmt numFmtId="184" formatCode="0.000"/>
    <numFmt numFmtId="185" formatCode="[$-FC19]d\ mmmm\ yyyy\ &quot;г.&quot;"/>
    <numFmt numFmtId="186" formatCode="[$-F800]dddd\,\ mmmm\ dd\,\ yyyy"/>
    <numFmt numFmtId="187" formatCode="_(#,##0_);_(\-#,##0_);_(&quot;-&quot;_);_(@_)"/>
    <numFmt numFmtId="188" formatCode="[$-FC19]\d\ \m\m\m\m\ \y\y\y\y\ &quot;г.&quot;"/>
    <numFmt numFmtId="189" formatCode="_(#,##0.00_);_(\-#,##0.00_);_(&quot;-&quot;_);_(@_)"/>
  </numFmts>
  <fonts count="65">
    <font>
      <sz val="10"/>
      <name val="Arial Cyr"/>
      <family val="0"/>
    </font>
    <font>
      <sz val="8"/>
      <name val="Tahoma"/>
      <family val="2"/>
    </font>
    <font>
      <u val="single"/>
      <sz val="10"/>
      <color indexed="12"/>
      <name val="Arial Cyr"/>
      <family val="0"/>
    </font>
    <font>
      <u val="single"/>
      <sz val="10"/>
      <color indexed="36"/>
      <name val="Arial Cyr"/>
      <family val="0"/>
    </font>
    <font>
      <sz val="7"/>
      <name val="Tahoma"/>
      <family val="2"/>
    </font>
    <font>
      <sz val="8"/>
      <name val="Arial Cyr"/>
      <family val="0"/>
    </font>
    <font>
      <sz val="10"/>
      <color indexed="9"/>
      <name val="Arial Cyr"/>
      <family val="0"/>
    </font>
    <font>
      <b/>
      <sz val="12"/>
      <color indexed="9"/>
      <name val="Arial Cyr"/>
      <family val="2"/>
    </font>
    <font>
      <sz val="8"/>
      <color indexed="9"/>
      <name val="Arial Cyr"/>
      <family val="2"/>
    </font>
    <font>
      <b/>
      <sz val="10"/>
      <color indexed="9"/>
      <name val="Arial Cyr"/>
      <family val="0"/>
    </font>
    <font>
      <sz val="10"/>
      <color indexed="9"/>
      <name val="Times New Roman"/>
      <family val="1"/>
    </font>
    <font>
      <sz val="9"/>
      <color indexed="9"/>
      <name val="Arial Cyr"/>
      <family val="2"/>
    </font>
    <font>
      <u val="single"/>
      <sz val="10"/>
      <color indexed="9"/>
      <name val="Arial Cyr"/>
      <family val="0"/>
    </font>
    <font>
      <b/>
      <sz val="8"/>
      <name val="Tahoma"/>
      <family val="2"/>
    </font>
    <font>
      <sz val="8"/>
      <color indexed="8"/>
      <name val="Tahoma"/>
      <family val="2"/>
    </font>
    <font>
      <sz val="8"/>
      <color indexed="26"/>
      <name val="Tahoma"/>
      <family val="2"/>
    </font>
    <font>
      <sz val="6"/>
      <color indexed="26"/>
      <name val="Arial Cyr"/>
      <family val="0"/>
    </font>
    <font>
      <b/>
      <sz val="6"/>
      <color indexed="26"/>
      <name val="Arial Cyr"/>
      <family val="2"/>
    </font>
    <font>
      <sz val="6"/>
      <color indexed="26"/>
      <name val="Tahoma"/>
      <family val="2"/>
    </font>
    <font>
      <b/>
      <sz val="6"/>
      <color indexed="26"/>
      <name val="Tahoma"/>
      <family val="2"/>
    </font>
    <font>
      <b/>
      <sz val="12"/>
      <name val="Tahoma"/>
      <family val="2"/>
    </font>
    <font>
      <u val="single"/>
      <sz val="8"/>
      <name val="Tahoma"/>
      <family val="2"/>
    </font>
    <font>
      <sz val="10"/>
      <name val="Helv"/>
      <family val="0"/>
    </font>
    <font>
      <sz val="10"/>
      <color indexed="10"/>
      <name val="Arial Cyr"/>
      <family val="0"/>
    </font>
    <font>
      <sz val="10.5"/>
      <color indexed="9"/>
      <name val="Times New Roman"/>
      <family val="1"/>
    </font>
    <font>
      <sz val="12"/>
      <color indexed="9"/>
      <name val="Times New Roman"/>
      <family val="1"/>
    </font>
    <font>
      <sz val="8"/>
      <color indexed="43"/>
      <name val="Tahoma"/>
      <family val="2"/>
    </font>
    <font>
      <sz val="10"/>
      <name val="Arial"/>
      <family val="2"/>
    </font>
    <font>
      <sz val="8"/>
      <name val="Times New Roman CYR"/>
      <family val="1"/>
    </font>
    <font>
      <sz val="7.5"/>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8" fillId="0" borderId="0">
      <alignment horizontal="right" vertical="top"/>
      <protection/>
    </xf>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7" fillId="0" borderId="0">
      <alignment/>
      <protection/>
    </xf>
    <xf numFmtId="0" fontId="22" fillId="0" borderId="0">
      <alignment/>
      <protection/>
    </xf>
    <xf numFmtId="0" fontId="3"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0" fontId="28" fillId="0" borderId="0">
      <alignment horizontal="justify"/>
      <protection/>
    </xf>
    <xf numFmtId="171" fontId="0" fillId="0" borderId="0" applyFont="0" applyFill="0" applyBorder="0" applyAlignment="0" applyProtection="0"/>
    <xf numFmtId="169" fontId="0" fillId="0" borderId="0" applyFont="0" applyFill="0" applyBorder="0" applyAlignment="0" applyProtection="0"/>
    <xf numFmtId="0" fontId="63" fillId="31" borderId="0" applyNumberFormat="0" applyBorder="0" applyAlignment="0" applyProtection="0"/>
  </cellStyleXfs>
  <cellXfs count="388">
    <xf numFmtId="0" fontId="0" fillId="0" borderId="0" xfId="0" applyAlignment="1">
      <alignment/>
    </xf>
    <xf numFmtId="0" fontId="1" fillId="32" borderId="0" xfId="0" applyFont="1" applyFill="1" applyAlignment="1" applyProtection="1">
      <alignment vertical="center"/>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0" xfId="0" applyFont="1" applyFill="1" applyAlignment="1" applyProtection="1">
      <alignment vertical="center"/>
      <protection hidden="1"/>
    </xf>
    <xf numFmtId="0" fontId="6" fillId="34" borderId="0" xfId="0" applyNumberFormat="1" applyFont="1" applyFill="1" applyAlignment="1" applyProtection="1">
      <alignment/>
      <protection hidden="1"/>
    </xf>
    <xf numFmtId="0" fontId="6" fillId="34" borderId="0" xfId="0" applyNumberFormat="1" applyFont="1" applyFill="1" applyBorder="1" applyAlignment="1" applyProtection="1">
      <alignment/>
      <protection hidden="1"/>
    </xf>
    <xf numFmtId="4" fontId="7" fillId="34" borderId="0" xfId="0" applyNumberFormat="1" applyFont="1" applyFill="1" applyBorder="1" applyAlignment="1" applyProtection="1">
      <alignment horizontal="right"/>
      <protection hidden="1"/>
    </xf>
    <xf numFmtId="0" fontId="6" fillId="34" borderId="0" xfId="0" applyNumberFormat="1" applyFont="1" applyFill="1" applyAlignment="1" applyProtection="1">
      <alignment horizontal="left"/>
      <protection hidden="1"/>
    </xf>
    <xf numFmtId="0" fontId="8" fillId="34" borderId="0" xfId="0" applyNumberFormat="1" applyFont="1" applyFill="1" applyAlignment="1" applyProtection="1">
      <alignment/>
      <protection hidden="1"/>
    </xf>
    <xf numFmtId="0" fontId="9" fillId="34" borderId="0" xfId="0" applyNumberFormat="1" applyFont="1" applyFill="1" applyAlignment="1" applyProtection="1">
      <alignment/>
      <protection hidden="1"/>
    </xf>
    <xf numFmtId="4" fontId="7" fillId="34" borderId="0" xfId="0" applyNumberFormat="1" applyFont="1" applyFill="1" applyAlignment="1" applyProtection="1">
      <alignment horizontal="right"/>
      <protection hidden="1"/>
    </xf>
    <xf numFmtId="0" fontId="10" fillId="34" borderId="0" xfId="0" applyFont="1" applyFill="1" applyAlignment="1" applyProtection="1">
      <alignment/>
      <protection hidden="1"/>
    </xf>
    <xf numFmtId="0" fontId="6" fillId="34" borderId="0" xfId="0" applyFont="1" applyFill="1" applyAlignment="1" applyProtection="1">
      <alignment/>
      <protection hidden="1"/>
    </xf>
    <xf numFmtId="0" fontId="6" fillId="34" borderId="0" xfId="0" applyFont="1" applyFill="1" applyAlignment="1" applyProtection="1">
      <alignment horizontal="left"/>
      <protection hidden="1"/>
    </xf>
    <xf numFmtId="0" fontId="6" fillId="34" borderId="0" xfId="0" applyFont="1" applyFill="1" applyAlignment="1" applyProtection="1">
      <alignment horizontal="center"/>
      <protection hidden="1"/>
    </xf>
    <xf numFmtId="0" fontId="9" fillId="34" borderId="0" xfId="0" applyNumberFormat="1" applyFont="1" applyFill="1" applyAlignment="1" applyProtection="1">
      <alignment/>
      <protection hidden="1"/>
    </xf>
    <xf numFmtId="176" fontId="6" fillId="34" borderId="0" xfId="0" applyNumberFormat="1" applyFont="1" applyFill="1" applyBorder="1" applyAlignment="1" applyProtection="1">
      <alignment horizontal="left"/>
      <protection hidden="1"/>
    </xf>
    <xf numFmtId="0" fontId="8" fillId="34" borderId="0" xfId="0" applyNumberFormat="1" applyFont="1" applyFill="1" applyAlignment="1" applyProtection="1">
      <alignment/>
      <protection hidden="1"/>
    </xf>
    <xf numFmtId="0" fontId="6" fillId="34" borderId="0" xfId="0" applyNumberFormat="1" applyFont="1" applyFill="1" applyAlignment="1" applyProtection="1">
      <alignment horizontal="right"/>
      <protection hidden="1"/>
    </xf>
    <xf numFmtId="0" fontId="6" fillId="34" borderId="0" xfId="0" applyNumberFormat="1" applyFont="1" applyFill="1" applyAlignment="1" applyProtection="1">
      <alignment horizontal="right"/>
      <protection hidden="1"/>
    </xf>
    <xf numFmtId="0" fontId="6" fillId="34" borderId="0" xfId="0" applyNumberFormat="1" applyFont="1" applyFill="1" applyAlignment="1" applyProtection="1">
      <alignment/>
      <protection hidden="1"/>
    </xf>
    <xf numFmtId="0" fontId="9" fillId="34" borderId="0" xfId="0" applyNumberFormat="1" applyFont="1" applyFill="1" applyAlignment="1" applyProtection="1">
      <alignment horizontal="center"/>
      <protection hidden="1"/>
    </xf>
    <xf numFmtId="183" fontId="6" fillId="34" borderId="0" xfId="0" applyNumberFormat="1" applyFont="1" applyFill="1" applyAlignment="1" applyProtection="1">
      <alignment/>
      <protection hidden="1"/>
    </xf>
    <xf numFmtId="2" fontId="6" fillId="34" borderId="0" xfId="0" applyNumberFormat="1" applyFont="1" applyFill="1" applyAlignment="1" applyProtection="1">
      <alignment horizontal="right"/>
      <protection hidden="1"/>
    </xf>
    <xf numFmtId="22" fontId="6" fillId="34" borderId="0" xfId="0" applyNumberFormat="1" applyFont="1" applyFill="1" applyAlignment="1" applyProtection="1">
      <alignment/>
      <protection hidden="1"/>
    </xf>
    <xf numFmtId="0" fontId="8" fillId="34" borderId="0" xfId="0" applyNumberFormat="1" applyFont="1" applyFill="1" applyAlignment="1" applyProtection="1">
      <alignment shrinkToFit="1"/>
      <protection hidden="1"/>
    </xf>
    <xf numFmtId="0" fontId="6" fillId="34" borderId="0" xfId="0" applyNumberFormat="1" applyFont="1" applyFill="1" applyAlignment="1" applyProtection="1">
      <alignment horizontal="left"/>
      <protection hidden="1"/>
    </xf>
    <xf numFmtId="14" fontId="6" fillId="34" borderId="0" xfId="0" applyNumberFormat="1" applyFont="1" applyFill="1" applyAlignment="1" applyProtection="1">
      <alignment/>
      <protection hidden="1"/>
    </xf>
    <xf numFmtId="4" fontId="6" fillId="34" borderId="0" xfId="0" applyNumberFormat="1" applyFont="1" applyFill="1" applyAlignment="1" applyProtection="1">
      <alignment horizontal="right"/>
      <protection hidden="1"/>
    </xf>
    <xf numFmtId="22" fontId="6" fillId="34" borderId="0" xfId="0" applyNumberFormat="1" applyFont="1" applyFill="1" applyAlignment="1" applyProtection="1">
      <alignment/>
      <protection hidden="1"/>
    </xf>
    <xf numFmtId="4" fontId="6" fillId="34" borderId="0" xfId="0" applyNumberFormat="1" applyFont="1" applyFill="1" applyAlignment="1" applyProtection="1">
      <alignment horizontal="left"/>
      <protection hidden="1"/>
    </xf>
    <xf numFmtId="0" fontId="11" fillId="34" borderId="0" xfId="0" applyNumberFormat="1" applyFont="1" applyFill="1" applyAlignment="1" applyProtection="1">
      <alignment/>
      <protection hidden="1"/>
    </xf>
    <xf numFmtId="0" fontId="11" fillId="34" borderId="0" xfId="0" applyNumberFormat="1" applyFont="1" applyFill="1" applyAlignment="1" applyProtection="1">
      <alignment shrinkToFit="1"/>
      <protection hidden="1"/>
    </xf>
    <xf numFmtId="3" fontId="6" fillId="34" borderId="0" xfId="0" applyNumberFormat="1" applyFont="1" applyFill="1" applyAlignment="1" applyProtection="1">
      <alignment/>
      <protection hidden="1"/>
    </xf>
    <xf numFmtId="1" fontId="6" fillId="34" borderId="0" xfId="0" applyNumberFormat="1" applyFont="1" applyFill="1" applyAlignment="1" applyProtection="1">
      <alignment horizontal="right"/>
      <protection hidden="1"/>
    </xf>
    <xf numFmtId="0" fontId="6" fillId="34" borderId="0" xfId="0" applyNumberFormat="1" applyFont="1" applyFill="1" applyBorder="1" applyAlignment="1" applyProtection="1">
      <alignment/>
      <protection hidden="1"/>
    </xf>
    <xf numFmtId="0" fontId="15" fillId="32" borderId="0" xfId="0" applyFont="1" applyFill="1" applyAlignment="1" applyProtection="1">
      <alignment vertical="center"/>
      <protection hidden="1"/>
    </xf>
    <xf numFmtId="3" fontId="16" fillId="35" borderId="0" xfId="0" applyNumberFormat="1" applyFont="1" applyFill="1" applyAlignment="1" applyProtection="1">
      <alignment/>
      <protection hidden="1"/>
    </xf>
    <xf numFmtId="0" fontId="1" fillId="34" borderId="15" xfId="0" applyFont="1" applyFill="1" applyBorder="1" applyAlignment="1" applyProtection="1">
      <alignment vertical="center"/>
      <protection hidden="1"/>
    </xf>
    <xf numFmtId="0" fontId="1" fillId="34" borderId="16" xfId="0" applyFont="1" applyFill="1" applyBorder="1" applyAlignment="1" applyProtection="1">
      <alignment vertical="center"/>
      <protection hidden="1"/>
    </xf>
    <xf numFmtId="0" fontId="1" fillId="34" borderId="17" xfId="0" applyFont="1" applyFill="1" applyBorder="1" applyAlignment="1" applyProtection="1">
      <alignment vertical="center"/>
      <protection hidden="1"/>
    </xf>
    <xf numFmtId="0" fontId="1" fillId="34" borderId="0" xfId="0" applyFont="1" applyFill="1" applyBorder="1" applyAlignment="1" applyProtection="1">
      <alignment vertical="center"/>
      <protection hidden="1"/>
    </xf>
    <xf numFmtId="0" fontId="1" fillId="34" borderId="11" xfId="0" applyFont="1" applyFill="1" applyBorder="1" applyAlignment="1" applyProtection="1">
      <alignment vertical="center"/>
      <protection hidden="1"/>
    </xf>
    <xf numFmtId="0" fontId="1" fillId="32" borderId="0" xfId="0" applyFont="1" applyFill="1" applyAlignment="1" applyProtection="1">
      <alignment vertical="center"/>
      <protection/>
    </xf>
    <xf numFmtId="0" fontId="15" fillId="32" borderId="0" xfId="0" applyFont="1" applyFill="1" applyAlignment="1" applyProtection="1">
      <alignment vertical="center"/>
      <protection/>
    </xf>
    <xf numFmtId="3" fontId="16" fillId="35" borderId="0" xfId="0" applyNumberFormat="1" applyFont="1" applyFill="1" applyAlignment="1" applyProtection="1">
      <alignment/>
      <protection/>
    </xf>
    <xf numFmtId="0" fontId="15" fillId="32" borderId="0" xfId="0" applyFont="1" applyFill="1" applyAlignment="1" applyProtection="1">
      <alignment horizontal="left" vertical="center"/>
      <protection/>
    </xf>
    <xf numFmtId="0" fontId="19" fillId="35" borderId="0" xfId="0" applyNumberFormat="1" applyFont="1" applyFill="1" applyAlignment="1" applyProtection="1">
      <alignment/>
      <protection/>
    </xf>
    <xf numFmtId="0" fontId="16" fillId="35" borderId="0" xfId="0" applyNumberFormat="1" applyFont="1" applyFill="1" applyAlignment="1" applyProtection="1">
      <alignment/>
      <protection/>
    </xf>
    <xf numFmtId="3" fontId="15" fillId="32" borderId="0" xfId="0" applyNumberFormat="1" applyFont="1" applyFill="1" applyAlignment="1" applyProtection="1">
      <alignment vertical="center"/>
      <protection hidden="1"/>
    </xf>
    <xf numFmtId="3" fontId="16" fillId="35" borderId="0" xfId="0" applyNumberFormat="1" applyFont="1" applyFill="1" applyAlignment="1" applyProtection="1">
      <alignment/>
      <protection hidden="1"/>
    </xf>
    <xf numFmtId="3" fontId="16" fillId="35" borderId="0" xfId="0" applyNumberFormat="1" applyFont="1" applyFill="1" applyBorder="1" applyAlignment="1" applyProtection="1">
      <alignment/>
      <protection hidden="1"/>
    </xf>
    <xf numFmtId="3" fontId="17" fillId="35" borderId="0" xfId="0" applyNumberFormat="1" applyFont="1" applyFill="1" applyBorder="1" applyAlignment="1" applyProtection="1">
      <alignment horizontal="right"/>
      <protection hidden="1"/>
    </xf>
    <xf numFmtId="3" fontId="17" fillId="35" borderId="0" xfId="0" applyNumberFormat="1" applyFont="1" applyFill="1" applyAlignment="1" applyProtection="1">
      <alignment/>
      <protection hidden="1"/>
    </xf>
    <xf numFmtId="3" fontId="18" fillId="35" borderId="0" xfId="0" applyNumberFormat="1" applyFont="1" applyFill="1" applyAlignment="1" applyProtection="1">
      <alignment/>
      <protection hidden="1"/>
    </xf>
    <xf numFmtId="3" fontId="19" fillId="35" borderId="0" xfId="0" applyNumberFormat="1" applyFont="1" applyFill="1" applyAlignment="1" applyProtection="1">
      <alignment/>
      <protection hidden="1"/>
    </xf>
    <xf numFmtId="3" fontId="16" fillId="35" borderId="0" xfId="0" applyNumberFormat="1" applyFont="1" applyFill="1" applyAlignment="1" applyProtection="1">
      <alignment horizontal="right"/>
      <protection hidden="1"/>
    </xf>
    <xf numFmtId="3" fontId="17" fillId="35" borderId="0" xfId="0" applyNumberFormat="1" applyFont="1" applyFill="1" applyAlignment="1" applyProtection="1">
      <alignment horizontal="center"/>
      <protection hidden="1"/>
    </xf>
    <xf numFmtId="3" fontId="16" fillId="35" borderId="0" xfId="0" applyNumberFormat="1" applyFont="1" applyFill="1" applyAlignment="1" applyProtection="1">
      <alignment horizontal="right"/>
      <protection hidden="1"/>
    </xf>
    <xf numFmtId="3" fontId="16" fillId="35" borderId="0" xfId="0" applyNumberFormat="1" applyFont="1" applyFill="1" applyAlignment="1" applyProtection="1">
      <alignment shrinkToFit="1"/>
      <protection hidden="1"/>
    </xf>
    <xf numFmtId="3" fontId="16" fillId="35" borderId="0" xfId="0" applyNumberFormat="1" applyFont="1" applyFill="1" applyAlignment="1" applyProtection="1">
      <alignment horizontal="left"/>
      <protection hidden="1"/>
    </xf>
    <xf numFmtId="3" fontId="16" fillId="35" borderId="0" xfId="0" applyNumberFormat="1" applyFont="1" applyFill="1" applyBorder="1" applyAlignment="1" applyProtection="1">
      <alignment/>
      <protection hidden="1"/>
    </xf>
    <xf numFmtId="3" fontId="16" fillId="35" borderId="0" xfId="0" applyNumberFormat="1" applyFont="1" applyFill="1" applyAlignment="1" applyProtection="1">
      <alignment/>
      <protection/>
    </xf>
    <xf numFmtId="3" fontId="16" fillId="35" borderId="0" xfId="0" applyNumberFormat="1" applyFont="1" applyFill="1" applyBorder="1" applyAlignment="1" applyProtection="1">
      <alignment/>
      <protection/>
    </xf>
    <xf numFmtId="3" fontId="17" fillId="35" borderId="0" xfId="0" applyNumberFormat="1" applyFont="1" applyFill="1" applyBorder="1" applyAlignment="1" applyProtection="1">
      <alignment horizontal="right"/>
      <protection/>
    </xf>
    <xf numFmtId="3" fontId="17" fillId="35" borderId="0" xfId="0" applyNumberFormat="1" applyFont="1" applyFill="1" applyAlignment="1" applyProtection="1">
      <alignment/>
      <protection/>
    </xf>
    <xf numFmtId="3" fontId="15" fillId="32" borderId="0" xfId="0" applyNumberFormat="1" applyFont="1" applyFill="1" applyAlignment="1" applyProtection="1">
      <alignment horizontal="left" vertical="center"/>
      <protection/>
    </xf>
    <xf numFmtId="3" fontId="18" fillId="35" borderId="0" xfId="0" applyNumberFormat="1" applyFont="1" applyFill="1" applyAlignment="1" applyProtection="1">
      <alignment/>
      <protection/>
    </xf>
    <xf numFmtId="3" fontId="19" fillId="35" borderId="0" xfId="0" applyNumberFormat="1" applyFont="1" applyFill="1" applyAlignment="1" applyProtection="1">
      <alignment/>
      <protection/>
    </xf>
    <xf numFmtId="3" fontId="19" fillId="35" borderId="0" xfId="0" applyNumberFormat="1" applyFont="1" applyFill="1" applyAlignment="1" applyProtection="1">
      <alignment horizontal="right"/>
      <protection/>
    </xf>
    <xf numFmtId="3" fontId="16" fillId="35" borderId="0" xfId="0" applyNumberFormat="1" applyFont="1" applyFill="1" applyAlignment="1" applyProtection="1">
      <alignment horizontal="right"/>
      <protection/>
    </xf>
    <xf numFmtId="3" fontId="17" fillId="35" borderId="0" xfId="0" applyNumberFormat="1" applyFont="1" applyFill="1" applyAlignment="1" applyProtection="1">
      <alignment horizontal="center"/>
      <protection/>
    </xf>
    <xf numFmtId="3" fontId="15" fillId="32" borderId="0" xfId="0" applyNumberFormat="1" applyFont="1" applyFill="1" applyAlignment="1" applyProtection="1">
      <alignment vertical="center"/>
      <protection/>
    </xf>
    <xf numFmtId="3" fontId="16" fillId="35" borderId="0" xfId="0" applyNumberFormat="1" applyFont="1" applyFill="1" applyAlignment="1" applyProtection="1">
      <alignment horizontal="right"/>
      <protection/>
    </xf>
    <xf numFmtId="3" fontId="16" fillId="35" borderId="0" xfId="0" applyNumberFormat="1" applyFont="1" applyFill="1" applyAlignment="1" applyProtection="1">
      <alignment shrinkToFit="1"/>
      <protection/>
    </xf>
    <xf numFmtId="3" fontId="16" fillId="35" borderId="0" xfId="0" applyNumberFormat="1" applyFont="1" applyFill="1" applyAlignment="1" applyProtection="1">
      <alignment horizontal="left"/>
      <protection/>
    </xf>
    <xf numFmtId="3" fontId="16" fillId="35" borderId="0" xfId="0" applyNumberFormat="1" applyFont="1" applyFill="1" applyBorder="1" applyAlignment="1" applyProtection="1">
      <alignment/>
      <protection/>
    </xf>
    <xf numFmtId="3" fontId="15" fillId="32" borderId="0" xfId="0" applyNumberFormat="1" applyFont="1" applyFill="1" applyAlignment="1" applyProtection="1">
      <alignment vertical="center"/>
      <protection/>
    </xf>
    <xf numFmtId="0" fontId="1" fillId="32" borderId="0" xfId="0" applyFont="1" applyFill="1" applyAlignment="1" applyProtection="1">
      <alignment vertical="center"/>
      <protection hidden="1"/>
    </xf>
    <xf numFmtId="0" fontId="1" fillId="33" borderId="17"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21" fillId="34" borderId="0" xfId="0" applyNumberFormat="1" applyFont="1" applyFill="1" applyBorder="1" applyAlignment="1" applyProtection="1">
      <alignment horizontal="center" vertical="center"/>
      <protection/>
    </xf>
    <xf numFmtId="0" fontId="1" fillId="34" borderId="0" xfId="0" applyNumberFormat="1" applyFont="1" applyFill="1" applyBorder="1" applyAlignment="1" applyProtection="1">
      <alignment horizontal="center" vertical="center"/>
      <protection/>
    </xf>
    <xf numFmtId="0" fontId="1" fillId="33" borderId="11" xfId="0" applyFont="1" applyFill="1" applyBorder="1" applyAlignment="1" applyProtection="1">
      <alignment vertical="center"/>
      <protection hidden="1"/>
    </xf>
    <xf numFmtId="0" fontId="1" fillId="34" borderId="0" xfId="0" applyFont="1" applyFill="1" applyBorder="1" applyAlignment="1" applyProtection="1">
      <alignment vertical="center"/>
      <protection locked="0"/>
    </xf>
    <xf numFmtId="0" fontId="1" fillId="34" borderId="0" xfId="0" applyNumberFormat="1" applyFont="1" applyFill="1" applyBorder="1" applyAlignment="1" applyProtection="1">
      <alignment vertical="center"/>
      <protection locked="0"/>
    </xf>
    <xf numFmtId="0" fontId="1" fillId="34" borderId="18" xfId="0" applyNumberFormat="1" applyFont="1" applyFill="1" applyBorder="1" applyAlignment="1" applyProtection="1">
      <alignment vertical="center"/>
      <protection locked="0"/>
    </xf>
    <xf numFmtId="0" fontId="1" fillId="33" borderId="0" xfId="0" applyFont="1" applyFill="1" applyBorder="1" applyAlignment="1" applyProtection="1">
      <alignment horizontal="left" vertical="center"/>
      <protection locked="0"/>
    </xf>
    <xf numFmtId="0" fontId="1" fillId="33" borderId="11" xfId="0" applyFont="1" applyFill="1" applyBorder="1" applyAlignment="1" applyProtection="1">
      <alignment horizontal="left" vertical="center"/>
      <protection hidden="1"/>
    </xf>
    <xf numFmtId="0" fontId="20" fillId="34" borderId="0" xfId="0" applyNumberFormat="1" applyFont="1" applyFill="1" applyBorder="1" applyAlignment="1" applyProtection="1">
      <alignment vertical="center"/>
      <protection locked="0"/>
    </xf>
    <xf numFmtId="0" fontId="13" fillId="34" borderId="0" xfId="0" applyNumberFormat="1" applyFont="1" applyFill="1" applyBorder="1" applyAlignment="1" applyProtection="1">
      <alignment vertical="center"/>
      <protection locked="0"/>
    </xf>
    <xf numFmtId="0" fontId="13" fillId="34" borderId="0" xfId="0" applyNumberFormat="1" applyFont="1" applyFill="1" applyBorder="1" applyAlignment="1" applyProtection="1">
      <alignment horizontal="right" vertical="center"/>
      <protection locked="0"/>
    </xf>
    <xf numFmtId="0" fontId="13" fillId="33" borderId="0" xfId="0" applyFont="1" applyFill="1" applyBorder="1" applyAlignment="1" applyProtection="1">
      <alignment horizontal="right" vertical="center"/>
      <protection locked="0"/>
    </xf>
    <xf numFmtId="0" fontId="13" fillId="33" borderId="0" xfId="0" applyFont="1" applyFill="1" applyBorder="1" applyAlignment="1" applyProtection="1">
      <alignment horizontal="left" vertical="center"/>
      <protection locked="0"/>
    </xf>
    <xf numFmtId="0" fontId="13" fillId="34" borderId="0" xfId="0" applyNumberFormat="1" applyFont="1" applyFill="1" applyBorder="1" applyAlignment="1" applyProtection="1">
      <alignment horizontal="center" vertical="center"/>
      <protection locked="0"/>
    </xf>
    <xf numFmtId="0" fontId="1" fillId="33" borderId="0" xfId="0" applyFont="1" applyFill="1" applyBorder="1" applyAlignment="1" applyProtection="1">
      <alignment vertical="center"/>
      <protection locked="0"/>
    </xf>
    <xf numFmtId="0" fontId="1" fillId="34" borderId="0" xfId="0" applyNumberFormat="1" applyFont="1" applyFill="1" applyBorder="1" applyAlignment="1" applyProtection="1">
      <alignment horizontal="left" vertical="center"/>
      <protection locked="0"/>
    </xf>
    <xf numFmtId="0" fontId="1" fillId="33" borderId="0" xfId="0" applyNumberFormat="1" applyFont="1" applyFill="1" applyBorder="1" applyAlignment="1" applyProtection="1">
      <alignment horizontal="left" vertical="center"/>
      <protection locked="0"/>
    </xf>
    <xf numFmtId="0" fontId="1" fillId="33" borderId="0" xfId="0" applyNumberFormat="1" applyFont="1" applyFill="1" applyBorder="1" applyAlignment="1" applyProtection="1">
      <alignment horizontal="center" vertical="center"/>
      <protection locked="0"/>
    </xf>
    <xf numFmtId="49" fontId="1" fillId="33" borderId="0" xfId="0" applyNumberFormat="1" applyFont="1" applyFill="1" applyBorder="1" applyAlignment="1" applyProtection="1">
      <alignment horizontal="center" vertical="center"/>
      <protection locked="0"/>
    </xf>
    <xf numFmtId="14" fontId="1" fillId="32" borderId="0" xfId="0" applyNumberFormat="1" applyFont="1" applyFill="1" applyAlignment="1" applyProtection="1">
      <alignment vertical="center"/>
      <protection hidden="1"/>
    </xf>
    <xf numFmtId="0" fontId="1" fillId="33" borderId="0" xfId="0" applyFont="1" applyFill="1" applyBorder="1" applyAlignment="1" applyProtection="1">
      <alignment horizontal="center" vertical="center"/>
      <protection locked="0"/>
    </xf>
    <xf numFmtId="0" fontId="14"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locked="0"/>
    </xf>
    <xf numFmtId="49" fontId="1" fillId="33" borderId="0" xfId="0" applyNumberFormat="1" applyFont="1" applyFill="1" applyBorder="1" applyAlignment="1" applyProtection="1">
      <alignment horizontal="center" vertical="center"/>
      <protection hidden="1"/>
    </xf>
    <xf numFmtId="0" fontId="1" fillId="33" borderId="0" xfId="0" applyNumberFormat="1" applyFont="1" applyFill="1" applyBorder="1" applyAlignment="1" applyProtection="1">
      <alignment horizontal="center" vertical="center"/>
      <protection locked="0"/>
    </xf>
    <xf numFmtId="0" fontId="1" fillId="33" borderId="0" xfId="0" applyFont="1" applyFill="1" applyBorder="1" applyAlignment="1" applyProtection="1">
      <alignment horizontal="center" vertical="center"/>
      <protection locked="0"/>
    </xf>
    <xf numFmtId="0" fontId="1" fillId="33" borderId="0" xfId="0" applyFont="1" applyFill="1" applyBorder="1" applyAlignment="1" applyProtection="1">
      <alignment horizontal="left" vertical="center"/>
      <protection locked="0"/>
    </xf>
    <xf numFmtId="0" fontId="4" fillId="34" borderId="0" xfId="0" applyNumberFormat="1" applyFont="1" applyFill="1" applyBorder="1" applyAlignment="1" applyProtection="1">
      <alignment vertical="center"/>
      <protection/>
    </xf>
    <xf numFmtId="0" fontId="23" fillId="0" borderId="0" xfId="0" applyFont="1" applyAlignment="1">
      <alignment/>
    </xf>
    <xf numFmtId="0" fontId="6" fillId="0" borderId="0" xfId="0" applyFont="1" applyAlignment="1">
      <alignment/>
    </xf>
    <xf numFmtId="0" fontId="6" fillId="34" borderId="0" xfId="0" applyFont="1" applyFill="1" applyBorder="1" applyAlignment="1" applyProtection="1">
      <alignment/>
      <protection/>
    </xf>
    <xf numFmtId="3" fontId="6" fillId="34" borderId="0" xfId="0" applyNumberFormat="1" applyFont="1" applyFill="1" applyBorder="1" applyAlignment="1" applyProtection="1">
      <alignment/>
      <protection/>
    </xf>
    <xf numFmtId="0" fontId="24" fillId="34" borderId="0" xfId="0" applyFont="1" applyFill="1" applyBorder="1" applyAlignment="1" applyProtection="1">
      <alignment/>
      <protection/>
    </xf>
    <xf numFmtId="2" fontId="24" fillId="34" borderId="0" xfId="0" applyNumberFormat="1" applyFont="1" applyFill="1" applyBorder="1" applyAlignment="1" applyProtection="1">
      <alignment/>
      <protection/>
    </xf>
    <xf numFmtId="4" fontId="24" fillId="34" borderId="0" xfId="0" applyNumberFormat="1" applyFont="1" applyFill="1" applyBorder="1" applyAlignment="1" applyProtection="1">
      <alignment/>
      <protection/>
    </xf>
    <xf numFmtId="3" fontId="24" fillId="34" borderId="0" xfId="0" applyNumberFormat="1" applyFont="1" applyFill="1" applyBorder="1" applyAlignment="1" applyProtection="1">
      <alignment horizontal="right"/>
      <protection/>
    </xf>
    <xf numFmtId="3" fontId="24" fillId="34" borderId="0" xfId="0" applyNumberFormat="1" applyFont="1" applyFill="1" applyBorder="1" applyAlignment="1" applyProtection="1">
      <alignment/>
      <protection/>
    </xf>
    <xf numFmtId="1" fontId="24" fillId="34" borderId="0" xfId="0" applyNumberFormat="1" applyFont="1" applyFill="1" applyBorder="1" applyAlignment="1" applyProtection="1">
      <alignment horizontal="right"/>
      <protection/>
    </xf>
    <xf numFmtId="0" fontId="24" fillId="34" borderId="0" xfId="0" applyFont="1" applyFill="1" applyBorder="1" applyAlignment="1" applyProtection="1">
      <alignment horizontal="right"/>
      <protection/>
    </xf>
    <xf numFmtId="0" fontId="25" fillId="34" borderId="0" xfId="55" applyFont="1" applyFill="1" applyBorder="1" applyAlignment="1" applyProtection="1">
      <alignment horizontal="right" vertical="top"/>
      <protection/>
    </xf>
    <xf numFmtId="0" fontId="25" fillId="34" borderId="0" xfId="55" applyFont="1" applyFill="1" applyBorder="1" applyAlignment="1" applyProtection="1">
      <alignment vertical="top"/>
      <protection/>
    </xf>
    <xf numFmtId="0" fontId="25" fillId="34" borderId="0" xfId="55" applyFont="1" applyFill="1" applyBorder="1" applyAlignment="1" applyProtection="1">
      <alignment horizontal="right" vertical="center"/>
      <protection/>
    </xf>
    <xf numFmtId="0" fontId="25" fillId="34" borderId="0" xfId="55" applyFont="1" applyFill="1" applyBorder="1" applyAlignment="1" applyProtection="1">
      <alignment vertical="center"/>
      <protection/>
    </xf>
    <xf numFmtId="0" fontId="26" fillId="32" borderId="0" xfId="0" applyFont="1" applyFill="1" applyAlignment="1" applyProtection="1">
      <alignment vertical="center"/>
      <protection hidden="1"/>
    </xf>
    <xf numFmtId="0" fontId="26" fillId="32" borderId="0" xfId="0" applyFont="1" applyFill="1" applyAlignment="1" applyProtection="1">
      <alignment vertical="center"/>
      <protection/>
    </xf>
    <xf numFmtId="0" fontId="1" fillId="34" borderId="19" xfId="0" applyNumberFormat="1" applyFont="1" applyFill="1" applyBorder="1" applyAlignment="1" applyProtection="1">
      <alignment vertical="center"/>
      <protection locked="0"/>
    </xf>
    <xf numFmtId="0" fontId="1" fillId="34" borderId="20" xfId="0" applyNumberFormat="1" applyFont="1" applyFill="1" applyBorder="1" applyAlignment="1" applyProtection="1">
      <alignment vertical="center"/>
      <protection locked="0"/>
    </xf>
    <xf numFmtId="0" fontId="1" fillId="34" borderId="21" xfId="0" applyNumberFormat="1" applyFont="1" applyFill="1" applyBorder="1" applyAlignment="1" applyProtection="1">
      <alignment vertical="center"/>
      <protection locked="0"/>
    </xf>
    <xf numFmtId="0" fontId="1" fillId="34" borderId="22" xfId="0" applyNumberFormat="1" applyFont="1" applyFill="1" applyBorder="1" applyAlignment="1" applyProtection="1">
      <alignment vertical="center"/>
      <protection locked="0"/>
    </xf>
    <xf numFmtId="0" fontId="1" fillId="34" borderId="23" xfId="0" applyNumberFormat="1" applyFont="1" applyFill="1" applyBorder="1" applyAlignment="1" applyProtection="1">
      <alignment vertical="center"/>
      <protection locked="0"/>
    </xf>
    <xf numFmtId="0" fontId="1" fillId="34" borderId="24" xfId="0" applyNumberFormat="1" applyFont="1" applyFill="1" applyBorder="1" applyAlignment="1" applyProtection="1">
      <alignment vertical="center"/>
      <protection locked="0"/>
    </xf>
    <xf numFmtId="0" fontId="13" fillId="34" borderId="0" xfId="0" applyFont="1" applyFill="1" applyBorder="1" applyAlignment="1" applyProtection="1">
      <alignment vertical="center"/>
      <protection locked="0"/>
    </xf>
    <xf numFmtId="186" fontId="13" fillId="34" borderId="0" xfId="0" applyNumberFormat="1"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4" fontId="1" fillId="34" borderId="0" xfId="0" applyNumberFormat="1" applyFont="1" applyFill="1" applyBorder="1" applyAlignment="1" applyProtection="1">
      <alignment vertical="center"/>
      <protection hidden="1"/>
    </xf>
    <xf numFmtId="0" fontId="1" fillId="34" borderId="0" xfId="0" applyFont="1" applyFill="1" applyBorder="1" applyAlignment="1">
      <alignment/>
    </xf>
    <xf numFmtId="0" fontId="1" fillId="34" borderId="0" xfId="0" applyNumberFormat="1" applyFont="1" applyFill="1" applyBorder="1" applyAlignment="1" applyProtection="1">
      <alignment horizontal="left" vertical="center"/>
      <protection/>
    </xf>
    <xf numFmtId="186" fontId="1" fillId="34" borderId="0" xfId="0" applyNumberFormat="1" applyFont="1" applyFill="1" applyBorder="1" applyAlignment="1" applyProtection="1">
      <alignment horizontal="left" vertical="center"/>
      <protection locked="0"/>
    </xf>
    <xf numFmtId="0" fontId="1" fillId="33" borderId="0" xfId="0" applyFont="1" applyFill="1" applyBorder="1" applyAlignment="1" applyProtection="1">
      <alignment horizontal="right" vertical="center"/>
      <protection locked="0"/>
    </xf>
    <xf numFmtId="0" fontId="1" fillId="33" borderId="20" xfId="0" applyFont="1" applyFill="1" applyBorder="1" applyAlignment="1" applyProtection="1">
      <alignment vertical="center"/>
      <protection locked="0"/>
    </xf>
    <xf numFmtId="0" fontId="1" fillId="33" borderId="21" xfId="0" applyFont="1" applyFill="1" applyBorder="1" applyAlignment="1" applyProtection="1">
      <alignment vertical="center"/>
      <protection locked="0"/>
    </xf>
    <xf numFmtId="0" fontId="1" fillId="34" borderId="18" xfId="0" applyFont="1" applyFill="1" applyBorder="1" applyAlignment="1" applyProtection="1">
      <alignment vertical="center"/>
      <protection locked="0"/>
    </xf>
    <xf numFmtId="0" fontId="1" fillId="33" borderId="22" xfId="0" applyFont="1" applyFill="1" applyBorder="1" applyAlignment="1" applyProtection="1">
      <alignment vertical="center"/>
      <protection locked="0"/>
    </xf>
    <xf numFmtId="0" fontId="1" fillId="33" borderId="18" xfId="0" applyFont="1" applyFill="1" applyBorder="1" applyAlignment="1" applyProtection="1">
      <alignment vertical="center"/>
      <protection locked="0"/>
    </xf>
    <xf numFmtId="49" fontId="1" fillId="33" borderId="22" xfId="0" applyNumberFormat="1" applyFont="1" applyFill="1" applyBorder="1" applyAlignment="1" applyProtection="1">
      <alignment vertical="center"/>
      <protection locked="0"/>
    </xf>
    <xf numFmtId="0" fontId="1" fillId="33" borderId="22" xfId="0" applyFont="1" applyFill="1" applyBorder="1" applyAlignment="1" applyProtection="1">
      <alignment horizontal="left" vertical="center"/>
      <protection locked="0"/>
    </xf>
    <xf numFmtId="0" fontId="1" fillId="34" borderId="22" xfId="0" applyNumberFormat="1" applyFont="1" applyFill="1" applyBorder="1" applyAlignment="1" applyProtection="1">
      <alignment horizontal="left" vertical="center"/>
      <protection locked="0"/>
    </xf>
    <xf numFmtId="0" fontId="1" fillId="34" borderId="18" xfId="0" applyFont="1" applyFill="1" applyBorder="1" applyAlignment="1" applyProtection="1">
      <alignment vertical="center"/>
      <protection hidden="1"/>
    </xf>
    <xf numFmtId="0" fontId="1" fillId="34" borderId="22" xfId="0" applyFont="1" applyFill="1" applyBorder="1" applyAlignment="1" applyProtection="1">
      <alignment vertical="center"/>
      <protection hidden="1"/>
    </xf>
    <xf numFmtId="0" fontId="1" fillId="34" borderId="22" xfId="0" applyFont="1" applyFill="1" applyBorder="1" applyAlignment="1" applyProtection="1">
      <alignment vertical="center"/>
      <protection locked="0"/>
    </xf>
    <xf numFmtId="0" fontId="13" fillId="34" borderId="24" xfId="0" applyNumberFormat="1" applyFont="1" applyFill="1" applyBorder="1" applyAlignment="1" applyProtection="1">
      <alignment vertical="center"/>
      <protection locked="0"/>
    </xf>
    <xf numFmtId="0" fontId="13" fillId="34" borderId="25" xfId="0" applyNumberFormat="1" applyFont="1" applyFill="1" applyBorder="1" applyAlignment="1" applyProtection="1">
      <alignment vertical="center"/>
      <protection locked="0"/>
    </xf>
    <xf numFmtId="0" fontId="13" fillId="34" borderId="23" xfId="0" applyNumberFormat="1" applyFont="1" applyFill="1" applyBorder="1" applyAlignment="1" applyProtection="1">
      <alignment vertical="center"/>
      <protection locked="0"/>
    </xf>
    <xf numFmtId="0" fontId="1" fillId="36" borderId="26" xfId="0" applyNumberFormat="1" applyFont="1" applyFill="1" applyBorder="1" applyAlignment="1" applyProtection="1">
      <alignment horizontal="center" vertical="center"/>
      <protection locked="0"/>
    </xf>
    <xf numFmtId="0" fontId="1" fillId="33" borderId="0" xfId="0" applyFont="1" applyFill="1" applyAlignment="1" applyProtection="1">
      <alignment vertical="center"/>
      <protection hidden="1"/>
    </xf>
    <xf numFmtId="0" fontId="13" fillId="33" borderId="19" xfId="0" applyFont="1" applyFill="1" applyBorder="1" applyAlignment="1" applyProtection="1">
      <alignment vertical="center"/>
      <protection locked="0"/>
    </xf>
    <xf numFmtId="0" fontId="13" fillId="33" borderId="20"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0" fontId="1" fillId="34" borderId="18" xfId="0" applyNumberFormat="1" applyFont="1" applyFill="1" applyBorder="1" applyAlignment="1" applyProtection="1">
      <alignment horizontal="left" vertical="center"/>
      <protection locked="0"/>
    </xf>
    <xf numFmtId="0" fontId="1" fillId="33" borderId="19" xfId="0" applyFont="1" applyFill="1" applyBorder="1" applyAlignment="1" applyProtection="1">
      <alignment vertical="center"/>
      <protection locked="0"/>
    </xf>
    <xf numFmtId="49" fontId="1" fillId="34" borderId="0" xfId="0" applyNumberFormat="1" applyFont="1" applyFill="1" applyBorder="1" applyAlignment="1" applyProtection="1">
      <alignment vertical="center"/>
      <protection hidden="1"/>
    </xf>
    <xf numFmtId="49" fontId="1" fillId="34" borderId="22" xfId="0" applyNumberFormat="1" applyFont="1" applyFill="1" applyBorder="1" applyAlignment="1" applyProtection="1">
      <alignment vertical="center"/>
      <protection hidden="1"/>
    </xf>
    <xf numFmtId="49" fontId="1" fillId="34" borderId="18" xfId="0" applyNumberFormat="1" applyFont="1" applyFill="1" applyBorder="1" applyAlignment="1" applyProtection="1">
      <alignment vertical="center"/>
      <protection hidden="1"/>
    </xf>
    <xf numFmtId="0" fontId="1" fillId="34" borderId="18" xfId="0" applyFont="1" applyFill="1" applyBorder="1" applyAlignment="1" applyProtection="1">
      <alignment vertical="center" shrinkToFit="1"/>
      <protection hidden="1" locked="0"/>
    </xf>
    <xf numFmtId="0" fontId="1" fillId="34" borderId="0" xfId="0" applyFont="1" applyFill="1" applyBorder="1" applyAlignment="1" applyProtection="1">
      <alignment vertical="center" shrinkToFit="1"/>
      <protection hidden="1" locked="0"/>
    </xf>
    <xf numFmtId="0" fontId="1" fillId="34" borderId="22" xfId="0" applyFont="1" applyFill="1" applyBorder="1" applyAlignment="1" applyProtection="1">
      <alignment vertical="center"/>
      <protection hidden="1" locked="0"/>
    </xf>
    <xf numFmtId="0" fontId="1" fillId="34" borderId="18" xfId="0" applyFont="1" applyFill="1" applyBorder="1" applyAlignment="1" applyProtection="1">
      <alignment vertical="center"/>
      <protection hidden="1" locked="0"/>
    </xf>
    <xf numFmtId="187" fontId="1" fillId="34" borderId="0" xfId="0" applyNumberFormat="1" applyFont="1" applyFill="1" applyBorder="1" applyAlignment="1" applyProtection="1">
      <alignment vertical="center"/>
      <protection hidden="1" locked="0"/>
    </xf>
    <xf numFmtId="189" fontId="1" fillId="34" borderId="0" xfId="0" applyNumberFormat="1" applyFont="1" applyFill="1" applyBorder="1" applyAlignment="1" applyProtection="1">
      <alignment vertical="center"/>
      <protection hidden="1" locked="0"/>
    </xf>
    <xf numFmtId="9" fontId="1" fillId="34" borderId="0" xfId="0" applyNumberFormat="1" applyFont="1" applyFill="1" applyBorder="1" applyAlignment="1" applyProtection="1">
      <alignment vertical="center"/>
      <protection hidden="1" locked="0"/>
    </xf>
    <xf numFmtId="189" fontId="1" fillId="34" borderId="22" xfId="0" applyNumberFormat="1" applyFont="1" applyFill="1" applyBorder="1" applyAlignment="1" applyProtection="1">
      <alignment vertical="center"/>
      <protection hidden="1"/>
    </xf>
    <xf numFmtId="0" fontId="1" fillId="34" borderId="18" xfId="0" applyNumberFormat="1" applyFont="1" applyFill="1" applyBorder="1" applyAlignment="1" applyProtection="1">
      <alignment vertical="center"/>
      <protection hidden="1" locked="0"/>
    </xf>
    <xf numFmtId="0" fontId="1" fillId="34" borderId="0" xfId="0" applyNumberFormat="1" applyFont="1" applyFill="1" applyBorder="1" applyAlignment="1" applyProtection="1">
      <alignment vertical="center"/>
      <protection hidden="1" locked="0"/>
    </xf>
    <xf numFmtId="0" fontId="1" fillId="34" borderId="22" xfId="0" applyNumberFormat="1" applyFont="1" applyFill="1" applyBorder="1" applyAlignment="1" applyProtection="1">
      <alignment vertical="center"/>
      <protection hidden="1" locked="0"/>
    </xf>
    <xf numFmtId="49" fontId="1" fillId="33" borderId="0" xfId="0" applyNumberFormat="1" applyFont="1" applyFill="1" applyBorder="1" applyAlignment="1" applyProtection="1">
      <alignment horizontal="left" vertical="center"/>
      <protection locked="0"/>
    </xf>
    <xf numFmtId="0" fontId="1" fillId="34" borderId="0" xfId="0" applyNumberFormat="1" applyFont="1" applyFill="1" applyBorder="1" applyAlignment="1" applyProtection="1">
      <alignment vertical="center"/>
      <protection hidden="1"/>
    </xf>
    <xf numFmtId="0" fontId="1" fillId="34" borderId="0" xfId="0" applyNumberFormat="1" applyFont="1" applyFill="1" applyBorder="1" applyAlignment="1" applyProtection="1">
      <alignment vertical="center"/>
      <protection hidden="1" locked="0"/>
    </xf>
    <xf numFmtId="0" fontId="1" fillId="34" borderId="0" xfId="0" applyNumberFormat="1" applyFont="1" applyFill="1" applyBorder="1" applyAlignment="1" applyProtection="1">
      <alignment vertical="center"/>
      <protection hidden="1"/>
    </xf>
    <xf numFmtId="0" fontId="1" fillId="34" borderId="22" xfId="0" applyNumberFormat="1" applyFont="1" applyFill="1" applyBorder="1" applyAlignment="1" applyProtection="1">
      <alignment vertical="center"/>
      <protection hidden="1"/>
    </xf>
    <xf numFmtId="0" fontId="13" fillId="34" borderId="18" xfId="0" applyNumberFormat="1" applyFont="1" applyFill="1" applyBorder="1" applyAlignment="1" applyProtection="1">
      <alignment vertical="center"/>
      <protection hidden="1"/>
    </xf>
    <xf numFmtId="0" fontId="13" fillId="34" borderId="0" xfId="0" applyNumberFormat="1" applyFont="1" applyFill="1" applyBorder="1" applyAlignment="1" applyProtection="1">
      <alignment vertical="center"/>
      <protection hidden="1"/>
    </xf>
    <xf numFmtId="0" fontId="13" fillId="34" borderId="22" xfId="0" applyNumberFormat="1" applyFont="1" applyFill="1" applyBorder="1" applyAlignment="1" applyProtection="1">
      <alignment vertical="center"/>
      <protection hidden="1"/>
    </xf>
    <xf numFmtId="0" fontId="13" fillId="34" borderId="0" xfId="0" applyNumberFormat="1" applyFont="1" applyFill="1" applyBorder="1" applyAlignment="1" applyProtection="1">
      <alignment vertical="center"/>
      <protection hidden="1"/>
    </xf>
    <xf numFmtId="0" fontId="13" fillId="34" borderId="22" xfId="0" applyNumberFormat="1" applyFont="1" applyFill="1" applyBorder="1" applyAlignment="1" applyProtection="1">
      <alignment vertical="center"/>
      <protection hidden="1"/>
    </xf>
    <xf numFmtId="0" fontId="1" fillId="34" borderId="23" xfId="0" applyNumberFormat="1" applyFont="1" applyFill="1" applyBorder="1" applyAlignment="1" applyProtection="1">
      <alignment vertical="center"/>
      <protection hidden="1"/>
    </xf>
    <xf numFmtId="0" fontId="1" fillId="34" borderId="24" xfId="0" applyNumberFormat="1" applyFont="1" applyFill="1" applyBorder="1" applyAlignment="1" applyProtection="1">
      <alignment vertical="center"/>
      <protection hidden="1"/>
    </xf>
    <xf numFmtId="0" fontId="13" fillId="34" borderId="24" xfId="0" applyNumberFormat="1" applyFont="1" applyFill="1" applyBorder="1" applyAlignment="1" applyProtection="1">
      <alignment horizontal="center" vertical="center"/>
      <protection hidden="1"/>
    </xf>
    <xf numFmtId="0" fontId="13" fillId="34" borderId="25" xfId="0" applyNumberFormat="1" applyFont="1" applyFill="1" applyBorder="1" applyAlignment="1" applyProtection="1">
      <alignment horizontal="center" vertical="center"/>
      <protection hidden="1"/>
    </xf>
    <xf numFmtId="0" fontId="13" fillId="34" borderId="23" xfId="0" applyNumberFormat="1" applyFont="1" applyFill="1" applyBorder="1" applyAlignment="1" applyProtection="1">
      <alignment horizontal="center" vertical="center"/>
      <protection hidden="1"/>
    </xf>
    <xf numFmtId="0" fontId="13" fillId="34" borderId="24" xfId="0" applyNumberFormat="1" applyFont="1" applyFill="1" applyBorder="1" applyAlignment="1" applyProtection="1">
      <alignment vertical="center"/>
      <protection hidden="1"/>
    </xf>
    <xf numFmtId="0" fontId="13" fillId="34" borderId="24" xfId="0" applyNumberFormat="1" applyFont="1" applyFill="1" applyBorder="1" applyAlignment="1" applyProtection="1">
      <alignment horizontal="left" vertical="center"/>
      <protection hidden="1"/>
    </xf>
    <xf numFmtId="0" fontId="1" fillId="34" borderId="25" xfId="0" applyNumberFormat="1" applyFont="1" applyFill="1" applyBorder="1" applyAlignment="1" applyProtection="1">
      <alignment vertical="center"/>
      <protection hidden="1"/>
    </xf>
    <xf numFmtId="0" fontId="1" fillId="34" borderId="0" xfId="0" applyNumberFormat="1" applyFont="1" applyFill="1" applyBorder="1" applyAlignment="1" applyProtection="1">
      <alignment horizontal="center" vertical="center"/>
      <protection hidden="1" locked="0"/>
    </xf>
    <xf numFmtId="0" fontId="1" fillId="34" borderId="20" xfId="0" applyNumberFormat="1" applyFont="1" applyFill="1" applyBorder="1" applyAlignment="1" applyProtection="1">
      <alignment horizontal="left" vertical="center"/>
      <protection hidden="1"/>
    </xf>
    <xf numFmtId="0" fontId="1" fillId="34" borderId="0" xfId="0" applyNumberFormat="1" applyFont="1" applyFill="1" applyBorder="1" applyAlignment="1" applyProtection="1">
      <alignment horizontal="left" vertical="center"/>
      <protection hidden="1"/>
    </xf>
    <xf numFmtId="0" fontId="1" fillId="34" borderId="24" xfId="0" applyNumberFormat="1" applyFont="1" applyFill="1" applyBorder="1" applyAlignment="1" applyProtection="1">
      <alignment horizontal="left" vertical="center"/>
      <protection hidden="1"/>
    </xf>
    <xf numFmtId="0" fontId="1" fillId="34" borderId="19" xfId="0" applyNumberFormat="1" applyFont="1" applyFill="1" applyBorder="1" applyAlignment="1" applyProtection="1">
      <alignment horizontal="left" vertical="center"/>
      <protection hidden="1"/>
    </xf>
    <xf numFmtId="0" fontId="1" fillId="34" borderId="21" xfId="0" applyNumberFormat="1" applyFont="1" applyFill="1" applyBorder="1" applyAlignment="1" applyProtection="1">
      <alignment horizontal="left" vertical="center"/>
      <protection hidden="1"/>
    </xf>
    <xf numFmtId="0" fontId="1" fillId="34" borderId="18" xfId="0" applyNumberFormat="1" applyFont="1" applyFill="1" applyBorder="1" applyAlignment="1" applyProtection="1">
      <alignment horizontal="left" vertical="center"/>
      <protection hidden="1"/>
    </xf>
    <xf numFmtId="0" fontId="1" fillId="34" borderId="22" xfId="0" applyNumberFormat="1" applyFont="1" applyFill="1" applyBorder="1" applyAlignment="1" applyProtection="1">
      <alignment horizontal="left" vertical="center"/>
      <protection hidden="1"/>
    </xf>
    <xf numFmtId="0" fontId="1" fillId="34" borderId="23" xfId="0" applyNumberFormat="1" applyFont="1" applyFill="1" applyBorder="1" applyAlignment="1" applyProtection="1">
      <alignment horizontal="left" vertical="center"/>
      <protection hidden="1"/>
    </xf>
    <xf numFmtId="0" fontId="1" fillId="34" borderId="25" xfId="0" applyNumberFormat="1" applyFont="1" applyFill="1" applyBorder="1" applyAlignment="1" applyProtection="1">
      <alignment horizontal="left" vertical="center"/>
      <protection hidden="1"/>
    </xf>
    <xf numFmtId="0" fontId="4" fillId="34" borderId="0" xfId="0" applyNumberFormat="1" applyFont="1" applyFill="1" applyBorder="1" applyAlignment="1" applyProtection="1">
      <alignment horizontal="left" vertical="center"/>
      <protection hidden="1"/>
    </xf>
    <xf numFmtId="49" fontId="4" fillId="33" borderId="0" xfId="0" applyNumberFormat="1" applyFont="1" applyFill="1" applyBorder="1" applyAlignment="1" applyProtection="1">
      <alignment horizontal="left" vertical="center" indent="1"/>
      <protection hidden="1"/>
    </xf>
    <xf numFmtId="49" fontId="1" fillId="34" borderId="0" xfId="0" applyNumberFormat="1" applyFont="1" applyFill="1" applyBorder="1" applyAlignment="1" applyProtection="1">
      <alignment vertical="center"/>
      <protection hidden="1" locked="0"/>
    </xf>
    <xf numFmtId="49" fontId="1" fillId="34" borderId="0" xfId="0" applyNumberFormat="1" applyFont="1" applyFill="1" applyBorder="1" applyAlignment="1" applyProtection="1">
      <alignment vertical="center"/>
      <protection hidden="1"/>
    </xf>
    <xf numFmtId="0" fontId="26" fillId="35" borderId="0" xfId="0" applyFont="1" applyFill="1" applyAlignment="1">
      <alignment vertical="center" wrapText="1"/>
    </xf>
    <xf numFmtId="0" fontId="1" fillId="33" borderId="22" xfId="0" applyFont="1" applyFill="1" applyBorder="1" applyAlignment="1" applyProtection="1">
      <alignment vertical="center"/>
      <protection hidden="1"/>
    </xf>
    <xf numFmtId="49" fontId="1" fillId="33" borderId="27" xfId="0" applyNumberFormat="1" applyFont="1" applyFill="1" applyBorder="1" applyAlignment="1" applyProtection="1">
      <alignment horizontal="left" vertical="center"/>
      <protection hidden="1"/>
    </xf>
    <xf numFmtId="49" fontId="1" fillId="33" borderId="27" xfId="0" applyNumberFormat="1" applyFont="1" applyFill="1" applyBorder="1" applyAlignment="1" applyProtection="1">
      <alignment horizontal="center" vertical="center"/>
      <protection hidden="1"/>
    </xf>
    <xf numFmtId="0" fontId="1" fillId="33" borderId="27" xfId="0" applyNumberFormat="1" applyFont="1" applyFill="1" applyBorder="1" applyAlignment="1" applyProtection="1">
      <alignment horizontal="center" vertical="center"/>
      <protection locked="0"/>
    </xf>
    <xf numFmtId="0" fontId="1" fillId="33" borderId="27" xfId="0" applyFont="1" applyFill="1" applyBorder="1" applyAlignment="1" applyProtection="1">
      <alignment vertical="center"/>
      <protection locked="0"/>
    </xf>
    <xf numFmtId="0" fontId="1" fillId="35" borderId="0" xfId="0" applyFont="1" applyFill="1" applyAlignment="1">
      <alignment vertical="center" wrapText="1"/>
    </xf>
    <xf numFmtId="0" fontId="20" fillId="35" borderId="0" xfId="0" applyFont="1" applyFill="1" applyAlignment="1">
      <alignment vertical="center" wrapText="1"/>
    </xf>
    <xf numFmtId="0" fontId="1" fillId="34" borderId="15" xfId="0" applyFont="1" applyFill="1" applyBorder="1" applyAlignment="1">
      <alignment vertical="center" wrapText="1"/>
    </xf>
    <xf numFmtId="0" fontId="1" fillId="34" borderId="16" xfId="0" applyFont="1" applyFill="1" applyBorder="1" applyAlignment="1">
      <alignment vertical="center" wrapText="1"/>
    </xf>
    <xf numFmtId="0" fontId="1" fillId="34" borderId="10" xfId="0" applyFont="1" applyFill="1" applyBorder="1" applyAlignment="1">
      <alignment vertical="center" wrapText="1"/>
    </xf>
    <xf numFmtId="0" fontId="1" fillId="34" borderId="17" xfId="0" applyFont="1" applyFill="1" applyBorder="1" applyAlignment="1">
      <alignment vertical="center" wrapText="1"/>
    </xf>
    <xf numFmtId="0" fontId="1" fillId="34" borderId="11" xfId="0" applyFont="1" applyFill="1" applyBorder="1" applyAlignment="1">
      <alignment vertical="center" wrapText="1"/>
    </xf>
    <xf numFmtId="0" fontId="29" fillId="34" borderId="0" xfId="0" applyFont="1" applyFill="1" applyBorder="1" applyAlignment="1">
      <alignment/>
    </xf>
    <xf numFmtId="0" fontId="13" fillId="34" borderId="0" xfId="0" applyFont="1" applyFill="1" applyBorder="1" applyAlignment="1">
      <alignment/>
    </xf>
    <xf numFmtId="0" fontId="1" fillId="34" borderId="0" xfId="0" applyNumberFormat="1" applyFont="1" applyFill="1" applyBorder="1" applyAlignment="1">
      <alignment horizontal="justify" vertical="center" wrapText="1"/>
    </xf>
    <xf numFmtId="0" fontId="1" fillId="34" borderId="0" xfId="0" applyFont="1" applyFill="1" applyBorder="1" applyAlignment="1">
      <alignment horizontal="justify" vertical="center" wrapText="1"/>
    </xf>
    <xf numFmtId="0" fontId="13" fillId="34" borderId="0" xfId="0" applyFont="1" applyFill="1" applyBorder="1" applyAlignment="1">
      <alignment horizontal="justify" vertical="center" wrapText="1"/>
    </xf>
    <xf numFmtId="0" fontId="1" fillId="34" borderId="12" xfId="0" applyFont="1" applyFill="1" applyBorder="1" applyAlignment="1">
      <alignment vertical="center" wrapText="1"/>
    </xf>
    <xf numFmtId="0" fontId="1" fillId="34" borderId="14" xfId="0" applyFont="1" applyFill="1" applyBorder="1" applyAlignment="1">
      <alignment vertical="center" wrapText="1"/>
    </xf>
    <xf numFmtId="0" fontId="13" fillId="34" borderId="0" xfId="0" applyFont="1" applyFill="1" applyBorder="1" applyAlignment="1">
      <alignment wrapText="1"/>
    </xf>
    <xf numFmtId="0" fontId="1" fillId="34" borderId="0" xfId="0" applyNumberFormat="1" applyFont="1" applyFill="1" applyBorder="1" applyAlignment="1">
      <alignment horizontal="center" vertical="center" wrapText="1"/>
    </xf>
    <xf numFmtId="0" fontId="13" fillId="34" borderId="0" xfId="0" applyNumberFormat="1"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 fillId="37" borderId="26" xfId="0" applyFont="1" applyFill="1" applyBorder="1" applyAlignment="1" applyProtection="1">
      <alignment vertical="center"/>
      <protection locked="0"/>
    </xf>
    <xf numFmtId="0" fontId="4" fillId="34" borderId="0" xfId="0" applyFont="1" applyFill="1" applyAlignment="1">
      <alignment horizontal="left" indent="1"/>
    </xf>
    <xf numFmtId="0" fontId="1" fillId="34" borderId="13" xfId="0" applyNumberFormat="1" applyFont="1" applyFill="1" applyBorder="1" applyAlignment="1">
      <alignment horizontal="center" vertical="center" wrapText="1"/>
    </xf>
    <xf numFmtId="0" fontId="1" fillId="35" borderId="0" xfId="0" applyFont="1" applyFill="1" applyAlignment="1">
      <alignment horizontal="center" vertical="center" wrapText="1"/>
    </xf>
    <xf numFmtId="0" fontId="1" fillId="35" borderId="0" xfId="0" applyNumberFormat="1" applyFont="1" applyFill="1" applyAlignment="1">
      <alignment horizontal="center" vertical="center" wrapText="1"/>
    </xf>
    <xf numFmtId="49" fontId="1" fillId="37" borderId="19" xfId="0" applyNumberFormat="1" applyFont="1" applyFill="1" applyBorder="1" applyAlignment="1" applyProtection="1">
      <alignment horizontal="center" vertical="center"/>
      <protection locked="0"/>
    </xf>
    <xf numFmtId="49" fontId="1" fillId="37" borderId="20" xfId="0" applyNumberFormat="1" applyFont="1" applyFill="1" applyBorder="1" applyAlignment="1" applyProtection="1">
      <alignment horizontal="center" vertical="center"/>
      <protection locked="0"/>
    </xf>
    <xf numFmtId="49" fontId="1" fillId="37" borderId="21" xfId="0" applyNumberFormat="1" applyFont="1" applyFill="1" applyBorder="1" applyAlignment="1" applyProtection="1">
      <alignment horizontal="center" vertical="center"/>
      <protection locked="0"/>
    </xf>
    <xf numFmtId="49" fontId="1" fillId="37" borderId="23" xfId="0" applyNumberFormat="1" applyFont="1" applyFill="1" applyBorder="1" applyAlignment="1" applyProtection="1">
      <alignment horizontal="center" vertical="center"/>
      <protection locked="0"/>
    </xf>
    <xf numFmtId="49" fontId="1" fillId="37" borderId="24" xfId="0" applyNumberFormat="1" applyFont="1" applyFill="1" applyBorder="1" applyAlignment="1" applyProtection="1">
      <alignment horizontal="center" vertical="center"/>
      <protection locked="0"/>
    </xf>
    <xf numFmtId="49" fontId="1" fillId="37" borderId="25" xfId="0" applyNumberFormat="1" applyFont="1" applyFill="1" applyBorder="1" applyAlignment="1" applyProtection="1">
      <alignment horizontal="center" vertical="center"/>
      <protection locked="0"/>
    </xf>
    <xf numFmtId="0" fontId="1" fillId="37" borderId="19" xfId="0" applyNumberFormat="1" applyFont="1" applyFill="1" applyBorder="1" applyAlignment="1" applyProtection="1">
      <alignment horizontal="center" vertical="center"/>
      <protection locked="0"/>
    </xf>
    <xf numFmtId="0" fontId="1" fillId="37" borderId="20" xfId="0" applyNumberFormat="1" applyFont="1" applyFill="1" applyBorder="1" applyAlignment="1" applyProtection="1">
      <alignment horizontal="center" vertical="center"/>
      <protection locked="0"/>
    </xf>
    <xf numFmtId="0" fontId="1" fillId="37" borderId="21" xfId="0" applyNumberFormat="1" applyFont="1" applyFill="1" applyBorder="1" applyAlignment="1" applyProtection="1">
      <alignment horizontal="center" vertical="center"/>
      <protection locked="0"/>
    </xf>
    <xf numFmtId="0" fontId="1" fillId="37" borderId="23" xfId="0" applyNumberFormat="1" applyFont="1" applyFill="1" applyBorder="1" applyAlignment="1" applyProtection="1">
      <alignment horizontal="center" vertical="center"/>
      <protection locked="0"/>
    </xf>
    <xf numFmtId="0" fontId="1" fillId="37" borderId="24" xfId="0" applyNumberFormat="1" applyFont="1" applyFill="1" applyBorder="1" applyAlignment="1" applyProtection="1">
      <alignment horizontal="center" vertical="center"/>
      <protection locked="0"/>
    </xf>
    <xf numFmtId="0" fontId="1" fillId="37" borderId="25" xfId="0" applyNumberFormat="1" applyFont="1" applyFill="1" applyBorder="1" applyAlignment="1" applyProtection="1">
      <alignment horizontal="center" vertical="center"/>
      <protection locked="0"/>
    </xf>
    <xf numFmtId="0" fontId="20" fillId="32" borderId="13" xfId="0" applyFont="1" applyFill="1" applyBorder="1" applyAlignment="1" applyProtection="1">
      <alignment horizontal="center" vertical="center"/>
      <protection hidden="1"/>
    </xf>
    <xf numFmtId="0" fontId="1" fillId="37" borderId="19" xfId="0" applyNumberFormat="1" applyFont="1" applyFill="1" applyBorder="1" applyAlignment="1" applyProtection="1">
      <alignment horizontal="center" vertical="center"/>
      <protection hidden="1" locked="0"/>
    </xf>
    <xf numFmtId="0" fontId="1" fillId="37" borderId="20" xfId="0" applyNumberFormat="1" applyFont="1" applyFill="1" applyBorder="1" applyAlignment="1" applyProtection="1">
      <alignment horizontal="center" vertical="center"/>
      <protection hidden="1" locked="0"/>
    </xf>
    <xf numFmtId="0" fontId="1" fillId="37" borderId="21" xfId="0" applyNumberFormat="1" applyFont="1" applyFill="1" applyBorder="1" applyAlignment="1" applyProtection="1">
      <alignment horizontal="center" vertical="center"/>
      <protection hidden="1" locked="0"/>
    </xf>
    <xf numFmtId="0" fontId="1" fillId="37" borderId="23" xfId="0" applyNumberFormat="1" applyFont="1" applyFill="1" applyBorder="1" applyAlignment="1" applyProtection="1">
      <alignment horizontal="center" vertical="center"/>
      <protection hidden="1" locked="0"/>
    </xf>
    <xf numFmtId="0" fontId="1" fillId="37" borderId="24" xfId="0" applyNumberFormat="1" applyFont="1" applyFill="1" applyBorder="1" applyAlignment="1" applyProtection="1">
      <alignment horizontal="center" vertical="center"/>
      <protection hidden="1" locked="0"/>
    </xf>
    <xf numFmtId="0" fontId="1" fillId="37" borderId="25" xfId="0" applyNumberFormat="1" applyFont="1" applyFill="1" applyBorder="1" applyAlignment="1" applyProtection="1">
      <alignment horizontal="center" vertical="center"/>
      <protection hidden="1" locked="0"/>
    </xf>
    <xf numFmtId="0" fontId="1" fillId="34" borderId="19" xfId="0" applyFont="1" applyFill="1" applyBorder="1" applyAlignment="1" applyProtection="1">
      <alignment horizontal="center" vertical="center" textRotation="90" wrapText="1"/>
      <protection locked="0"/>
    </xf>
    <xf numFmtId="0" fontId="1" fillId="34" borderId="20" xfId="0" applyFont="1" applyFill="1" applyBorder="1" applyAlignment="1" applyProtection="1">
      <alignment horizontal="center" vertical="center" textRotation="90"/>
      <protection locked="0"/>
    </xf>
    <xf numFmtId="0" fontId="1" fillId="34" borderId="21" xfId="0" applyFont="1" applyFill="1" applyBorder="1" applyAlignment="1" applyProtection="1">
      <alignment horizontal="center" vertical="center" textRotation="90"/>
      <protection locked="0"/>
    </xf>
    <xf numFmtId="0" fontId="1" fillId="34" borderId="18" xfId="0" applyFont="1" applyFill="1" applyBorder="1" applyAlignment="1" applyProtection="1">
      <alignment horizontal="center" vertical="center" textRotation="90"/>
      <protection locked="0"/>
    </xf>
    <xf numFmtId="0" fontId="1" fillId="34" borderId="0" xfId="0" applyFont="1" applyFill="1" applyBorder="1" applyAlignment="1" applyProtection="1">
      <alignment horizontal="center" vertical="center" textRotation="90"/>
      <protection locked="0"/>
    </xf>
    <xf numFmtId="0" fontId="1" fillId="34" borderId="22" xfId="0" applyFont="1" applyFill="1" applyBorder="1" applyAlignment="1" applyProtection="1">
      <alignment horizontal="center" vertical="center" textRotation="90"/>
      <protection locked="0"/>
    </xf>
    <xf numFmtId="0" fontId="1" fillId="34" borderId="23" xfId="0" applyFont="1" applyFill="1" applyBorder="1" applyAlignment="1" applyProtection="1">
      <alignment horizontal="center" vertical="center" textRotation="90"/>
      <protection locked="0"/>
    </xf>
    <xf numFmtId="0" fontId="1" fillId="34" borderId="24" xfId="0" applyFont="1" applyFill="1" applyBorder="1" applyAlignment="1" applyProtection="1">
      <alignment horizontal="center" vertical="center" textRotation="90"/>
      <protection locked="0"/>
    </xf>
    <xf numFmtId="0" fontId="1" fillId="34" borderId="25" xfId="0" applyFont="1" applyFill="1" applyBorder="1" applyAlignment="1" applyProtection="1">
      <alignment horizontal="center" vertical="center" textRotation="90"/>
      <protection locked="0"/>
    </xf>
    <xf numFmtId="0" fontId="13" fillId="37" borderId="28" xfId="0" applyNumberFormat="1" applyFont="1" applyFill="1" applyBorder="1" applyAlignment="1" applyProtection="1">
      <alignment horizontal="center" vertical="center"/>
      <protection locked="0"/>
    </xf>
    <xf numFmtId="0" fontId="13" fillId="37" borderId="27" xfId="0" applyNumberFormat="1" applyFont="1" applyFill="1" applyBorder="1" applyAlignment="1" applyProtection="1">
      <alignment horizontal="center" vertical="center"/>
      <protection locked="0"/>
    </xf>
    <xf numFmtId="0" fontId="13" fillId="37" borderId="29" xfId="0" applyNumberFormat="1" applyFont="1" applyFill="1" applyBorder="1" applyAlignment="1" applyProtection="1">
      <alignment horizontal="center" vertical="center"/>
      <protection locked="0"/>
    </xf>
    <xf numFmtId="0" fontId="13" fillId="37" borderId="19" xfId="0" applyNumberFormat="1" applyFont="1" applyFill="1" applyBorder="1" applyAlignment="1" applyProtection="1">
      <alignment horizontal="center" vertical="center"/>
      <protection locked="0"/>
    </xf>
    <xf numFmtId="0" fontId="13" fillId="37" borderId="20" xfId="0" applyNumberFormat="1" applyFont="1" applyFill="1" applyBorder="1" applyAlignment="1" applyProtection="1">
      <alignment horizontal="center" vertical="center"/>
      <protection locked="0"/>
    </xf>
    <xf numFmtId="0" fontId="13" fillId="37" borderId="21" xfId="0" applyNumberFormat="1" applyFont="1" applyFill="1" applyBorder="1" applyAlignment="1" applyProtection="1">
      <alignment horizontal="center" vertical="center"/>
      <protection locked="0"/>
    </xf>
    <xf numFmtId="0" fontId="13" fillId="37" borderId="23" xfId="0" applyNumberFormat="1" applyFont="1" applyFill="1" applyBorder="1" applyAlignment="1" applyProtection="1">
      <alignment horizontal="center" vertical="center"/>
      <protection locked="0"/>
    </xf>
    <xf numFmtId="0" fontId="13" fillId="37" borderId="24" xfId="0" applyNumberFormat="1" applyFont="1" applyFill="1" applyBorder="1" applyAlignment="1" applyProtection="1">
      <alignment horizontal="center" vertical="center"/>
      <protection locked="0"/>
    </xf>
    <xf numFmtId="0" fontId="13" fillId="37" borderId="25" xfId="0" applyNumberFormat="1" applyFont="1" applyFill="1" applyBorder="1" applyAlignment="1" applyProtection="1">
      <alignment horizontal="center" vertical="center"/>
      <protection locked="0"/>
    </xf>
    <xf numFmtId="0" fontId="1" fillId="34" borderId="18" xfId="0" applyNumberFormat="1" applyFont="1" applyFill="1" applyBorder="1" applyAlignment="1" applyProtection="1">
      <alignment horizontal="left" vertical="center"/>
      <protection locked="0"/>
    </xf>
    <xf numFmtId="0" fontId="1" fillId="34" borderId="0" xfId="0" applyNumberFormat="1" applyFont="1" applyFill="1" applyBorder="1" applyAlignment="1" applyProtection="1">
      <alignment horizontal="left" vertical="center"/>
      <protection locked="0"/>
    </xf>
    <xf numFmtId="0" fontId="1" fillId="34" borderId="22" xfId="0" applyNumberFormat="1" applyFont="1" applyFill="1" applyBorder="1" applyAlignment="1" applyProtection="1">
      <alignment horizontal="left" vertical="center"/>
      <protection locked="0"/>
    </xf>
    <xf numFmtId="0" fontId="1" fillId="33" borderId="18"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1" fillId="33" borderId="22" xfId="0" applyFont="1" applyFill="1" applyBorder="1" applyAlignment="1" applyProtection="1">
      <alignment horizontal="left" vertical="center"/>
      <protection locked="0"/>
    </xf>
    <xf numFmtId="0" fontId="1" fillId="37" borderId="19" xfId="0" applyNumberFormat="1" applyFont="1" applyFill="1" applyBorder="1" applyAlignment="1" applyProtection="1">
      <alignment horizontal="center" vertical="center"/>
      <protection hidden="1"/>
    </xf>
    <xf numFmtId="0" fontId="1" fillId="37" borderId="20" xfId="0" applyNumberFormat="1" applyFont="1" applyFill="1" applyBorder="1" applyAlignment="1" applyProtection="1">
      <alignment horizontal="center" vertical="center"/>
      <protection hidden="1"/>
    </xf>
    <xf numFmtId="0" fontId="1" fillId="37" borderId="21" xfId="0" applyNumberFormat="1" applyFont="1" applyFill="1" applyBorder="1" applyAlignment="1" applyProtection="1">
      <alignment horizontal="center" vertical="center"/>
      <protection hidden="1"/>
    </xf>
    <xf numFmtId="0" fontId="1" fillId="37" borderId="23" xfId="0" applyNumberFormat="1" applyFont="1" applyFill="1" applyBorder="1" applyAlignment="1" applyProtection="1">
      <alignment horizontal="center" vertical="center"/>
      <protection hidden="1"/>
    </xf>
    <xf numFmtId="0" fontId="1" fillId="37" borderId="24" xfId="0" applyNumberFormat="1" applyFont="1" applyFill="1" applyBorder="1" applyAlignment="1" applyProtection="1">
      <alignment horizontal="center" vertical="center"/>
      <protection hidden="1"/>
    </xf>
    <xf numFmtId="0" fontId="1" fillId="37" borderId="25" xfId="0" applyNumberFormat="1" applyFont="1" applyFill="1" applyBorder="1" applyAlignment="1" applyProtection="1">
      <alignment horizontal="center" vertical="center"/>
      <protection hidden="1"/>
    </xf>
    <xf numFmtId="49" fontId="1" fillId="37" borderId="19" xfId="0" applyNumberFormat="1" applyFont="1" applyFill="1" applyBorder="1" applyAlignment="1" applyProtection="1">
      <alignment horizontal="center" vertical="center"/>
      <protection hidden="1"/>
    </xf>
    <xf numFmtId="49" fontId="1" fillId="37" borderId="20" xfId="0" applyNumberFormat="1" applyFont="1" applyFill="1" applyBorder="1" applyAlignment="1" applyProtection="1">
      <alignment horizontal="center" vertical="center"/>
      <protection hidden="1"/>
    </xf>
    <xf numFmtId="49" fontId="1" fillId="37" borderId="21" xfId="0" applyNumberFormat="1" applyFont="1" applyFill="1" applyBorder="1" applyAlignment="1" applyProtection="1">
      <alignment horizontal="center" vertical="center"/>
      <protection hidden="1"/>
    </xf>
    <xf numFmtId="49" fontId="1" fillId="37" borderId="23" xfId="0" applyNumberFormat="1" applyFont="1" applyFill="1" applyBorder="1" applyAlignment="1" applyProtection="1">
      <alignment horizontal="center" vertical="center"/>
      <protection hidden="1"/>
    </xf>
    <xf numFmtId="49" fontId="1" fillId="37" borderId="24" xfId="0" applyNumberFormat="1" applyFont="1" applyFill="1" applyBorder="1" applyAlignment="1" applyProtection="1">
      <alignment horizontal="center" vertical="center"/>
      <protection hidden="1"/>
    </xf>
    <xf numFmtId="49" fontId="1" fillId="37" borderId="25" xfId="0" applyNumberFormat="1" applyFont="1" applyFill="1" applyBorder="1" applyAlignment="1" applyProtection="1">
      <alignment horizontal="center" vertical="center"/>
      <protection hidden="1"/>
    </xf>
    <xf numFmtId="0" fontId="1" fillId="33" borderId="19" xfId="0" applyFont="1" applyFill="1" applyBorder="1" applyAlignment="1" applyProtection="1">
      <alignment horizontal="center" vertical="center" textRotation="90" wrapText="1"/>
      <protection locked="0"/>
    </xf>
    <xf numFmtId="0" fontId="1" fillId="33" borderId="20" xfId="0" applyFont="1" applyFill="1" applyBorder="1" applyAlignment="1" applyProtection="1">
      <alignment horizontal="center" vertical="center" textRotation="90"/>
      <protection locked="0"/>
    </xf>
    <xf numFmtId="0" fontId="1" fillId="33" borderId="21" xfId="0" applyFont="1" applyFill="1" applyBorder="1" applyAlignment="1" applyProtection="1">
      <alignment horizontal="center" vertical="center" textRotation="90"/>
      <protection locked="0"/>
    </xf>
    <xf numFmtId="0" fontId="1" fillId="33" borderId="18" xfId="0" applyFont="1" applyFill="1" applyBorder="1" applyAlignment="1" applyProtection="1">
      <alignment horizontal="center" vertical="center" textRotation="90"/>
      <protection locked="0"/>
    </xf>
    <xf numFmtId="0" fontId="1" fillId="33" borderId="0" xfId="0" applyFont="1" applyFill="1" applyBorder="1" applyAlignment="1" applyProtection="1">
      <alignment horizontal="center" vertical="center" textRotation="90"/>
      <protection locked="0"/>
    </xf>
    <xf numFmtId="0" fontId="1" fillId="33" borderId="22" xfId="0" applyFont="1" applyFill="1" applyBorder="1" applyAlignment="1" applyProtection="1">
      <alignment horizontal="center" vertical="center" textRotation="90"/>
      <protection locked="0"/>
    </xf>
    <xf numFmtId="0" fontId="1" fillId="33" borderId="23" xfId="0" applyFont="1" applyFill="1" applyBorder="1" applyAlignment="1" applyProtection="1">
      <alignment horizontal="center" vertical="center" textRotation="90"/>
      <protection locked="0"/>
    </xf>
    <xf numFmtId="0" fontId="1" fillId="33" borderId="24" xfId="0" applyFont="1" applyFill="1" applyBorder="1" applyAlignment="1" applyProtection="1">
      <alignment horizontal="center" vertical="center" textRotation="90"/>
      <protection locked="0"/>
    </xf>
    <xf numFmtId="0" fontId="1" fillId="33" borderId="25" xfId="0" applyFont="1" applyFill="1" applyBorder="1" applyAlignment="1" applyProtection="1">
      <alignment horizontal="center" vertical="center" textRotation="90"/>
      <protection locked="0"/>
    </xf>
    <xf numFmtId="1" fontId="1" fillId="37" borderId="19" xfId="0" applyNumberFormat="1" applyFont="1" applyFill="1" applyBorder="1" applyAlignment="1" applyProtection="1">
      <alignment horizontal="center" vertical="center"/>
      <protection hidden="1" locked="0"/>
    </xf>
    <xf numFmtId="1" fontId="1" fillId="37" borderId="21" xfId="0" applyNumberFormat="1" applyFont="1" applyFill="1" applyBorder="1" applyAlignment="1" applyProtection="1">
      <alignment horizontal="center" vertical="center"/>
      <protection hidden="1" locked="0"/>
    </xf>
    <xf numFmtId="1" fontId="1" fillId="37" borderId="23" xfId="0" applyNumberFormat="1" applyFont="1" applyFill="1" applyBorder="1" applyAlignment="1" applyProtection="1">
      <alignment horizontal="center" vertical="center"/>
      <protection hidden="1" locked="0"/>
    </xf>
    <xf numFmtId="1" fontId="1" fillId="37" borderId="25" xfId="0" applyNumberFormat="1" applyFont="1" applyFill="1" applyBorder="1" applyAlignment="1" applyProtection="1">
      <alignment horizontal="center" vertical="center"/>
      <protection hidden="1" locked="0"/>
    </xf>
    <xf numFmtId="0" fontId="4" fillId="37" borderId="19" xfId="0" applyNumberFormat="1" applyFont="1" applyFill="1" applyBorder="1" applyAlignment="1" applyProtection="1">
      <alignment horizontal="center" vertical="center"/>
      <protection hidden="1" locked="0"/>
    </xf>
    <xf numFmtId="0" fontId="4" fillId="37" borderId="20" xfId="0" applyNumberFormat="1" applyFont="1" applyFill="1" applyBorder="1" applyAlignment="1" applyProtection="1">
      <alignment horizontal="center" vertical="center"/>
      <protection hidden="1" locked="0"/>
    </xf>
    <xf numFmtId="0" fontId="4" fillId="37" borderId="21" xfId="0" applyNumberFormat="1" applyFont="1" applyFill="1" applyBorder="1" applyAlignment="1" applyProtection="1">
      <alignment horizontal="center" vertical="center"/>
      <protection hidden="1" locked="0"/>
    </xf>
    <xf numFmtId="0" fontId="4" fillId="37" borderId="23" xfId="0" applyNumberFormat="1" applyFont="1" applyFill="1" applyBorder="1" applyAlignment="1" applyProtection="1">
      <alignment horizontal="center" vertical="center"/>
      <protection hidden="1" locked="0"/>
    </xf>
    <xf numFmtId="0" fontId="4" fillId="37" borderId="24" xfId="0" applyNumberFormat="1" applyFont="1" applyFill="1" applyBorder="1" applyAlignment="1" applyProtection="1">
      <alignment horizontal="center" vertical="center"/>
      <protection hidden="1" locked="0"/>
    </xf>
    <xf numFmtId="0" fontId="4" fillId="37" borderId="25" xfId="0" applyNumberFormat="1" applyFont="1" applyFill="1" applyBorder="1" applyAlignment="1" applyProtection="1">
      <alignment horizontal="center" vertical="center"/>
      <protection hidden="1" locked="0"/>
    </xf>
    <xf numFmtId="0" fontId="1" fillId="37" borderId="19" xfId="0" applyNumberFormat="1" applyFont="1" applyFill="1" applyBorder="1" applyAlignment="1" applyProtection="1">
      <alignment horizontal="left" vertical="center" wrapText="1"/>
      <protection hidden="1" locked="0"/>
    </xf>
    <xf numFmtId="0" fontId="1" fillId="37" borderId="20" xfId="0" applyNumberFormat="1" applyFont="1" applyFill="1" applyBorder="1" applyAlignment="1" applyProtection="1">
      <alignment horizontal="left" vertical="center" wrapText="1"/>
      <protection hidden="1" locked="0"/>
    </xf>
    <xf numFmtId="0" fontId="1" fillId="37" borderId="21" xfId="0" applyNumberFormat="1" applyFont="1" applyFill="1" applyBorder="1" applyAlignment="1" applyProtection="1">
      <alignment horizontal="left" vertical="center" wrapText="1"/>
      <protection hidden="1" locked="0"/>
    </xf>
    <xf numFmtId="0" fontId="1" fillId="37" borderId="23" xfId="0" applyNumberFormat="1" applyFont="1" applyFill="1" applyBorder="1" applyAlignment="1" applyProtection="1">
      <alignment horizontal="left" vertical="center" wrapText="1"/>
      <protection hidden="1" locked="0"/>
    </xf>
    <xf numFmtId="0" fontId="1" fillId="37" borderId="24" xfId="0" applyNumberFormat="1" applyFont="1" applyFill="1" applyBorder="1" applyAlignment="1" applyProtection="1">
      <alignment horizontal="left" vertical="center" wrapText="1"/>
      <protection hidden="1" locked="0"/>
    </xf>
    <xf numFmtId="0" fontId="1" fillId="37" borderId="25" xfId="0" applyNumberFormat="1" applyFont="1" applyFill="1" applyBorder="1" applyAlignment="1" applyProtection="1">
      <alignment horizontal="left" vertical="center" wrapText="1"/>
      <protection hidden="1" locked="0"/>
    </xf>
    <xf numFmtId="49" fontId="1" fillId="37" borderId="19" xfId="0" applyNumberFormat="1" applyFont="1" applyFill="1" applyBorder="1" applyAlignment="1" applyProtection="1">
      <alignment horizontal="center" vertical="center"/>
      <protection hidden="1" locked="0"/>
    </xf>
    <xf numFmtId="49" fontId="1" fillId="37" borderId="20" xfId="0" applyNumberFormat="1" applyFont="1" applyFill="1" applyBorder="1" applyAlignment="1" applyProtection="1">
      <alignment horizontal="center" vertical="center"/>
      <protection hidden="1" locked="0"/>
    </xf>
    <xf numFmtId="49" fontId="1" fillId="37" borderId="21" xfId="0" applyNumberFormat="1" applyFont="1" applyFill="1" applyBorder="1" applyAlignment="1" applyProtection="1">
      <alignment horizontal="center" vertical="center"/>
      <protection hidden="1" locked="0"/>
    </xf>
    <xf numFmtId="49" fontId="1" fillId="37" borderId="23" xfId="0" applyNumberFormat="1" applyFont="1" applyFill="1" applyBorder="1" applyAlignment="1" applyProtection="1">
      <alignment horizontal="center" vertical="center"/>
      <protection hidden="1" locked="0"/>
    </xf>
    <xf numFmtId="49" fontId="1" fillId="37" borderId="24" xfId="0" applyNumberFormat="1" applyFont="1" applyFill="1" applyBorder="1" applyAlignment="1" applyProtection="1">
      <alignment horizontal="center" vertical="center"/>
      <protection hidden="1" locked="0"/>
    </xf>
    <xf numFmtId="49" fontId="1" fillId="37" borderId="25" xfId="0" applyNumberFormat="1" applyFont="1" applyFill="1" applyBorder="1" applyAlignment="1" applyProtection="1">
      <alignment horizontal="center" vertical="center"/>
      <protection hidden="1" locked="0"/>
    </xf>
    <xf numFmtId="0" fontId="1" fillId="34" borderId="19" xfId="0" applyFont="1" applyFill="1" applyBorder="1" applyAlignment="1" applyProtection="1">
      <alignment horizontal="center" vertical="center" textRotation="90" wrapText="1"/>
      <protection hidden="1"/>
    </xf>
    <xf numFmtId="0" fontId="1" fillId="34" borderId="20" xfId="0" applyFont="1" applyFill="1" applyBorder="1" applyAlignment="1" applyProtection="1">
      <alignment horizontal="center" vertical="center" textRotation="90"/>
      <protection hidden="1"/>
    </xf>
    <xf numFmtId="0" fontId="1" fillId="34" borderId="21" xfId="0" applyFont="1" applyFill="1" applyBorder="1" applyAlignment="1" applyProtection="1">
      <alignment horizontal="center" vertical="center" textRotation="90"/>
      <protection hidden="1"/>
    </xf>
    <xf numFmtId="0" fontId="1" fillId="34" borderId="18" xfId="0" applyFont="1" applyFill="1" applyBorder="1" applyAlignment="1" applyProtection="1">
      <alignment horizontal="center" vertical="center" textRotation="90"/>
      <protection hidden="1"/>
    </xf>
    <xf numFmtId="0" fontId="1" fillId="34" borderId="0" xfId="0" applyFont="1" applyFill="1" applyBorder="1" applyAlignment="1" applyProtection="1">
      <alignment horizontal="center" vertical="center" textRotation="90"/>
      <protection hidden="1"/>
    </xf>
    <xf numFmtId="0" fontId="1" fillId="34" borderId="22" xfId="0" applyFont="1" applyFill="1" applyBorder="1" applyAlignment="1" applyProtection="1">
      <alignment horizontal="center" vertical="center" textRotation="90"/>
      <protection hidden="1"/>
    </xf>
    <xf numFmtId="0" fontId="1" fillId="34" borderId="23" xfId="0" applyFont="1" applyFill="1" applyBorder="1" applyAlignment="1" applyProtection="1">
      <alignment horizontal="center" vertical="center" textRotation="90"/>
      <protection hidden="1"/>
    </xf>
    <xf numFmtId="0" fontId="1" fillId="34" borderId="24" xfId="0" applyFont="1" applyFill="1" applyBorder="1" applyAlignment="1" applyProtection="1">
      <alignment horizontal="center" vertical="center" textRotation="90"/>
      <protection hidden="1"/>
    </xf>
    <xf numFmtId="0" fontId="1" fillId="34" borderId="25" xfId="0" applyFont="1" applyFill="1" applyBorder="1" applyAlignment="1" applyProtection="1">
      <alignment horizontal="center" vertical="center" textRotation="90"/>
      <protection hidden="1"/>
    </xf>
    <xf numFmtId="0" fontId="1" fillId="34" borderId="0" xfId="0" applyNumberFormat="1" applyFont="1" applyFill="1" applyBorder="1" applyAlignment="1" applyProtection="1">
      <alignment horizontal="left" vertical="center" wrapText="1"/>
      <protection hidden="1"/>
    </xf>
    <xf numFmtId="0" fontId="1" fillId="34" borderId="22" xfId="0" applyNumberFormat="1" applyFont="1" applyFill="1" applyBorder="1" applyAlignment="1" applyProtection="1">
      <alignment horizontal="left" vertical="center" wrapText="1"/>
      <protection hidden="1"/>
    </xf>
    <xf numFmtId="0" fontId="1" fillId="37" borderId="19" xfId="0" applyNumberFormat="1" applyFont="1" applyFill="1" applyBorder="1" applyAlignment="1" applyProtection="1">
      <alignment horizontal="left" vertical="center" wrapText="1"/>
      <protection hidden="1"/>
    </xf>
    <xf numFmtId="0" fontId="1" fillId="37" borderId="20" xfId="0" applyNumberFormat="1" applyFont="1" applyFill="1" applyBorder="1" applyAlignment="1" applyProtection="1">
      <alignment horizontal="left" vertical="center" wrapText="1"/>
      <protection hidden="1"/>
    </xf>
    <xf numFmtId="0" fontId="1" fillId="37" borderId="21" xfId="0" applyNumberFormat="1" applyFont="1" applyFill="1" applyBorder="1" applyAlignment="1" applyProtection="1">
      <alignment horizontal="left" vertical="center" wrapText="1"/>
      <protection hidden="1"/>
    </xf>
    <xf numFmtId="0" fontId="1" fillId="37" borderId="23" xfId="0" applyNumberFormat="1" applyFont="1" applyFill="1" applyBorder="1" applyAlignment="1" applyProtection="1">
      <alignment horizontal="left" vertical="center" wrapText="1"/>
      <protection hidden="1"/>
    </xf>
    <xf numFmtId="0" fontId="1" fillId="37" borderId="24" xfId="0" applyNumberFormat="1" applyFont="1" applyFill="1" applyBorder="1" applyAlignment="1" applyProtection="1">
      <alignment horizontal="left" vertical="center" wrapText="1"/>
      <protection hidden="1"/>
    </xf>
    <xf numFmtId="0" fontId="1" fillId="37" borderId="25" xfId="0" applyNumberFormat="1" applyFont="1" applyFill="1" applyBorder="1" applyAlignment="1" applyProtection="1">
      <alignment horizontal="left" vertical="center" wrapText="1"/>
      <protection hidden="1"/>
    </xf>
    <xf numFmtId="0" fontId="1" fillId="37" borderId="19" xfId="0" applyNumberFormat="1" applyFont="1" applyFill="1" applyBorder="1" applyAlignment="1" applyProtection="1">
      <alignment horizontal="left" vertical="top" wrapText="1"/>
      <protection hidden="1"/>
    </xf>
    <xf numFmtId="0" fontId="1" fillId="37" borderId="20" xfId="0" applyNumberFormat="1" applyFont="1" applyFill="1" applyBorder="1" applyAlignment="1" applyProtection="1">
      <alignment horizontal="left" vertical="top" wrapText="1"/>
      <protection hidden="1"/>
    </xf>
    <xf numFmtId="0" fontId="1" fillId="37" borderId="21" xfId="0" applyNumberFormat="1" applyFont="1" applyFill="1" applyBorder="1" applyAlignment="1" applyProtection="1">
      <alignment horizontal="left" vertical="top" wrapText="1"/>
      <protection hidden="1"/>
    </xf>
    <xf numFmtId="0" fontId="1" fillId="37" borderId="18" xfId="0" applyNumberFormat="1" applyFont="1" applyFill="1" applyBorder="1" applyAlignment="1" applyProtection="1">
      <alignment horizontal="left" vertical="top" wrapText="1"/>
      <protection hidden="1"/>
    </xf>
    <xf numFmtId="0" fontId="1" fillId="37" borderId="0" xfId="0" applyNumberFormat="1" applyFont="1" applyFill="1" applyBorder="1" applyAlignment="1" applyProtection="1">
      <alignment horizontal="left" vertical="top" wrapText="1"/>
      <protection hidden="1"/>
    </xf>
    <xf numFmtId="0" fontId="1" fillId="37" borderId="22" xfId="0" applyNumberFormat="1" applyFont="1" applyFill="1" applyBorder="1" applyAlignment="1" applyProtection="1">
      <alignment horizontal="left" vertical="top" wrapText="1"/>
      <protection hidden="1"/>
    </xf>
    <xf numFmtId="0" fontId="1" fillId="37" borderId="23" xfId="0" applyNumberFormat="1" applyFont="1" applyFill="1" applyBorder="1" applyAlignment="1" applyProtection="1">
      <alignment horizontal="left" vertical="top" wrapText="1"/>
      <protection hidden="1"/>
    </xf>
    <xf numFmtId="0" fontId="1" fillId="37" borderId="24" xfId="0" applyNumberFormat="1" applyFont="1" applyFill="1" applyBorder="1" applyAlignment="1" applyProtection="1">
      <alignment horizontal="left" vertical="top" wrapText="1"/>
      <protection hidden="1"/>
    </xf>
    <xf numFmtId="0" fontId="1" fillId="37" borderId="25" xfId="0" applyNumberFormat="1" applyFont="1" applyFill="1" applyBorder="1" applyAlignment="1" applyProtection="1">
      <alignment horizontal="left" vertical="top" wrapText="1"/>
      <protection hidden="1"/>
    </xf>
    <xf numFmtId="0" fontId="1" fillId="37" borderId="26" xfId="0" applyNumberFormat="1" applyFont="1" applyFill="1" applyBorder="1" applyAlignment="1" applyProtection="1">
      <alignment horizontal="center" vertical="center" textRotation="90" wrapText="1"/>
      <protection hidden="1"/>
    </xf>
    <xf numFmtId="0" fontId="4" fillId="35" borderId="26" xfId="0" applyNumberFormat="1" applyFont="1" applyFill="1" applyBorder="1" applyAlignment="1" applyProtection="1">
      <alignment horizontal="center" vertical="center"/>
      <protection hidden="1"/>
    </xf>
    <xf numFmtId="49" fontId="4" fillId="35" borderId="26" xfId="0" applyNumberFormat="1" applyFont="1" applyFill="1" applyBorder="1" applyAlignment="1" applyProtection="1">
      <alignment horizontal="center" vertical="center"/>
      <protection hidden="1"/>
    </xf>
    <xf numFmtId="0" fontId="4" fillId="34" borderId="30" xfId="0" applyNumberFormat="1" applyFont="1" applyFill="1" applyBorder="1" applyAlignment="1" applyProtection="1">
      <alignment horizontal="center" vertical="center"/>
      <protection hidden="1"/>
    </xf>
    <xf numFmtId="0" fontId="4" fillId="34" borderId="30" xfId="0" applyNumberFormat="1" applyFont="1" applyFill="1" applyBorder="1" applyAlignment="1" applyProtection="1">
      <alignment horizontal="left" vertical="center" wrapText="1"/>
      <protection hidden="1"/>
    </xf>
    <xf numFmtId="0" fontId="4" fillId="34" borderId="31" xfId="0" applyNumberFormat="1" applyFont="1" applyFill="1" applyBorder="1" applyAlignment="1" applyProtection="1">
      <alignment horizontal="center" vertical="center"/>
      <protection hidden="1"/>
    </xf>
    <xf numFmtId="0" fontId="4" fillId="34" borderId="32" xfId="0" applyNumberFormat="1" applyFont="1" applyFill="1" applyBorder="1" applyAlignment="1" applyProtection="1">
      <alignment horizontal="center" vertical="center"/>
      <protection hidden="1"/>
    </xf>
    <xf numFmtId="0" fontId="4" fillId="34" borderId="33" xfId="0" applyNumberFormat="1" applyFont="1" applyFill="1" applyBorder="1" applyAlignment="1" applyProtection="1">
      <alignment horizontal="center" vertical="center"/>
      <protection hidden="1"/>
    </xf>
    <xf numFmtId="4" fontId="4" fillId="34" borderId="30" xfId="0" applyNumberFormat="1" applyFont="1" applyFill="1" applyBorder="1" applyAlignment="1" applyProtection="1">
      <alignment horizontal="center" vertical="center"/>
      <protection hidden="1"/>
    </xf>
    <xf numFmtId="181" fontId="4" fillId="34" borderId="30" xfId="0" applyNumberFormat="1" applyFont="1" applyFill="1" applyBorder="1" applyAlignment="1" applyProtection="1">
      <alignment horizontal="center" vertical="center"/>
      <protection hidden="1"/>
    </xf>
    <xf numFmtId="0" fontId="4" fillId="34" borderId="34" xfId="0" applyNumberFormat="1" applyFont="1" applyFill="1" applyBorder="1" applyAlignment="1" applyProtection="1">
      <alignment horizontal="center" vertical="center"/>
      <protection hidden="1"/>
    </xf>
    <xf numFmtId="0" fontId="4" fillId="34" borderId="34" xfId="0" applyNumberFormat="1" applyFont="1" applyFill="1" applyBorder="1" applyAlignment="1" applyProtection="1">
      <alignment horizontal="left" vertical="center" wrapText="1"/>
      <protection hidden="1"/>
    </xf>
    <xf numFmtId="4" fontId="4" fillId="34" borderId="34" xfId="0" applyNumberFormat="1" applyFont="1" applyFill="1" applyBorder="1" applyAlignment="1" applyProtection="1">
      <alignment horizontal="center" vertical="center"/>
      <protection hidden="1"/>
    </xf>
    <xf numFmtId="181" fontId="4" fillId="34" borderId="34" xfId="0" applyNumberFormat="1" applyFont="1" applyFill="1" applyBorder="1" applyAlignment="1" applyProtection="1">
      <alignment horizontal="center" vertical="center"/>
      <protection hidden="1"/>
    </xf>
    <xf numFmtId="4" fontId="4" fillId="34" borderId="26" xfId="0" applyNumberFormat="1" applyFont="1" applyFill="1" applyBorder="1" applyAlignment="1" applyProtection="1">
      <alignment horizontal="center" vertical="center"/>
      <protection hidden="1"/>
    </xf>
    <xf numFmtId="0" fontId="4" fillId="34" borderId="35" xfId="0" applyNumberFormat="1" applyFont="1" applyFill="1" applyBorder="1" applyAlignment="1" applyProtection="1">
      <alignment horizontal="left" vertical="center" wrapText="1"/>
      <protection hidden="1"/>
    </xf>
    <xf numFmtId="0" fontId="4" fillId="34" borderId="35" xfId="0" applyNumberFormat="1" applyFont="1" applyFill="1" applyBorder="1" applyAlignment="1" applyProtection="1">
      <alignment horizontal="center" vertical="center"/>
      <protection hidden="1"/>
    </xf>
    <xf numFmtId="4" fontId="4" fillId="34" borderId="35" xfId="0" applyNumberFormat="1" applyFont="1" applyFill="1" applyBorder="1" applyAlignment="1" applyProtection="1">
      <alignment horizontal="center" vertical="center"/>
      <protection hidden="1"/>
    </xf>
    <xf numFmtId="181" fontId="4" fillId="34" borderId="26" xfId="0" applyNumberFormat="1" applyFont="1" applyFill="1" applyBorder="1" applyAlignment="1" applyProtection="1">
      <alignment horizontal="center" vertical="center"/>
      <protection hidden="1"/>
    </xf>
    <xf numFmtId="0" fontId="26" fillId="35" borderId="0" xfId="0" applyFont="1" applyFill="1" applyAlignment="1">
      <alignment vertical="center" wrapText="1"/>
    </xf>
    <xf numFmtId="1" fontId="1" fillId="37" borderId="19" xfId="0" applyNumberFormat="1" applyFont="1" applyFill="1" applyBorder="1" applyAlignment="1" applyProtection="1">
      <alignment horizontal="center" vertical="center" wrapText="1"/>
      <protection hidden="1" locked="0"/>
    </xf>
    <xf numFmtId="1" fontId="1" fillId="37" borderId="21" xfId="0" applyNumberFormat="1" applyFont="1" applyFill="1" applyBorder="1" applyAlignment="1" applyProtection="1">
      <alignment horizontal="center" vertical="center" wrapText="1"/>
      <protection hidden="1" locked="0"/>
    </xf>
    <xf numFmtId="1" fontId="1" fillId="37" borderId="23" xfId="0" applyNumberFormat="1" applyFont="1" applyFill="1" applyBorder="1" applyAlignment="1" applyProtection="1">
      <alignment horizontal="center" vertical="center" wrapText="1"/>
      <protection hidden="1" locked="0"/>
    </xf>
    <xf numFmtId="1" fontId="1" fillId="37" borderId="25" xfId="0" applyNumberFormat="1" applyFont="1" applyFill="1" applyBorder="1" applyAlignment="1" applyProtection="1">
      <alignment horizontal="center" vertical="center" wrapText="1"/>
      <protection hidden="1" locked="0"/>
    </xf>
    <xf numFmtId="0" fontId="4" fillId="34" borderId="0" xfId="0" applyFont="1" applyFill="1" applyAlignment="1">
      <alignment horizontal="left" wrapText="1" indent="1"/>
    </xf>
    <xf numFmtId="0" fontId="13" fillId="34" borderId="0" xfId="0" applyFont="1" applyFill="1" applyBorder="1" applyAlignment="1" applyProtection="1">
      <alignment horizontal="center" vertical="center"/>
      <protection locked="0"/>
    </xf>
    <xf numFmtId="0" fontId="4" fillId="34" borderId="26" xfId="0" applyNumberFormat="1" applyFont="1" applyFill="1" applyBorder="1" applyAlignment="1" applyProtection="1">
      <alignment horizontal="left" vertical="center" wrapText="1"/>
      <protection hidden="1"/>
    </xf>
    <xf numFmtId="0" fontId="1" fillId="34" borderId="28" xfId="0" applyNumberFormat="1" applyFont="1" applyFill="1" applyBorder="1" applyAlignment="1" applyProtection="1">
      <alignment horizontal="right" vertical="center"/>
      <protection hidden="1"/>
    </xf>
    <xf numFmtId="0" fontId="1" fillId="34" borderId="27" xfId="0" applyNumberFormat="1" applyFont="1" applyFill="1" applyBorder="1" applyAlignment="1" applyProtection="1">
      <alignment horizontal="right" vertical="center"/>
      <protection hidden="1"/>
    </xf>
    <xf numFmtId="0" fontId="1" fillId="34" borderId="29" xfId="0" applyNumberFormat="1" applyFont="1" applyFill="1" applyBorder="1" applyAlignment="1" applyProtection="1">
      <alignment horizontal="right" vertical="center"/>
      <protection hidden="1"/>
    </xf>
    <xf numFmtId="0" fontId="1" fillId="37" borderId="26" xfId="0" applyNumberFormat="1" applyFont="1" applyFill="1" applyBorder="1" applyAlignment="1" applyProtection="1">
      <alignment horizontal="center" vertical="center"/>
      <protection hidden="1" locked="0"/>
    </xf>
    <xf numFmtId="181" fontId="4" fillId="34" borderId="35" xfId="0" applyNumberFormat="1" applyFont="1" applyFill="1" applyBorder="1" applyAlignment="1" applyProtection="1">
      <alignment horizontal="center" vertical="center"/>
      <protection hidden="1"/>
    </xf>
    <xf numFmtId="0" fontId="20" fillId="35" borderId="0" xfId="0" applyFont="1" applyFill="1" applyAlignment="1">
      <alignment horizontal="center" vertical="center" wrapText="1"/>
    </xf>
    <xf numFmtId="14" fontId="7" fillId="34" borderId="0" xfId="0" applyNumberFormat="1" applyFont="1" applyFill="1" applyAlignment="1" applyProtection="1">
      <alignment horizontal="center"/>
      <protection hidden="1"/>
    </xf>
    <xf numFmtId="176" fontId="6" fillId="34" borderId="0" xfId="0" applyNumberFormat="1" applyFont="1" applyFill="1" applyBorder="1" applyAlignment="1" applyProtection="1">
      <alignment horizontal="left"/>
      <protection hidden="1"/>
    </xf>
    <xf numFmtId="0" fontId="12" fillId="34" borderId="0" xfId="42" applyNumberFormat="1" applyFont="1" applyFill="1" applyAlignment="1" applyProtection="1">
      <alignment/>
      <protection hidden="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ездочкаСноски" xfId="49"/>
    <cellStyle name="Итог" xfId="50"/>
    <cellStyle name="Контрольная ячейка" xfId="51"/>
    <cellStyle name="Название" xfId="52"/>
    <cellStyle name="Нейтральный" xfId="53"/>
    <cellStyle name="Обычный 2" xfId="54"/>
    <cellStyle name="Обычный_Бланк платежного поручения (сокращенного)"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ТекстСноски"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7"/>
  </sheetPr>
  <dimension ref="B1:EH332"/>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55" width="2.75390625" style="1" customWidth="1"/>
    <col min="56" max="57" width="12.75390625" style="1" customWidth="1"/>
    <col min="58" max="58" width="0" style="128" hidden="1" customWidth="1"/>
    <col min="59" max="60" width="8.75390625" style="128" hidden="1" customWidth="1"/>
    <col min="61" max="111" width="2.75390625" style="1" customWidth="1"/>
    <col min="112" max="112" width="15.75390625" style="53" hidden="1" customWidth="1"/>
    <col min="113" max="113" width="11.125" style="53" hidden="1" customWidth="1"/>
    <col min="114" max="114" width="17.375" style="53" hidden="1" customWidth="1"/>
    <col min="115" max="118" width="5.75390625" style="53" hidden="1" customWidth="1"/>
    <col min="119" max="119" width="2.75390625" style="53" hidden="1" customWidth="1"/>
    <col min="120" max="130" width="2.75390625" style="40" hidden="1" customWidth="1"/>
    <col min="131" max="138" width="0" style="40" hidden="1" customWidth="1"/>
    <col min="139" max="16384" width="2.75390625" style="1" customWidth="1"/>
  </cols>
  <sheetData>
    <row r="1" spans="2:54" ht="19.5" customHeight="1" thickBot="1">
      <c r="B1" s="252" t="s">
        <v>756</v>
      </c>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row>
    <row r="2" spans="2:118" ht="12" customHeight="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2"/>
      <c r="DH2" s="54"/>
      <c r="DI2" s="55"/>
      <c r="DJ2" s="55"/>
      <c r="DK2" s="55"/>
      <c r="DL2" s="56"/>
      <c r="DM2" s="54"/>
      <c r="DN2" s="57"/>
    </row>
    <row r="3" spans="2:60" s="82" customFormat="1" ht="9.75" customHeight="1">
      <c r="B3" s="83"/>
      <c r="C3" s="84"/>
      <c r="D3" s="85"/>
      <c r="E3" s="85"/>
      <c r="F3" s="85"/>
      <c r="G3" s="85"/>
      <c r="H3" s="85"/>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141" t="s">
        <v>404</v>
      </c>
      <c r="AU3" s="86"/>
      <c r="AV3" s="86"/>
      <c r="AW3" s="86"/>
      <c r="AX3" s="112"/>
      <c r="AY3" s="112"/>
      <c r="AZ3" s="112"/>
      <c r="BA3" s="112"/>
      <c r="BB3" s="87"/>
      <c r="BF3" s="128"/>
      <c r="BG3" s="128"/>
      <c r="BH3" s="128"/>
    </row>
    <row r="4" spans="2:60" s="82" customFormat="1" ht="9.75" customHeight="1">
      <c r="B4" s="83"/>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100" t="s">
        <v>702</v>
      </c>
      <c r="AU4" s="89"/>
      <c r="AV4" s="91"/>
      <c r="AW4" s="91"/>
      <c r="AX4" s="91"/>
      <c r="AY4" s="91"/>
      <c r="AZ4" s="91"/>
      <c r="BA4" s="91"/>
      <c r="BB4" s="92"/>
      <c r="BF4" s="128"/>
      <c r="BG4" s="128"/>
      <c r="BH4" s="128"/>
    </row>
    <row r="5" spans="2:60" s="82" customFormat="1" ht="9.75" customHeight="1">
      <c r="B5" s="83"/>
      <c r="C5" s="88"/>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93"/>
      <c r="AQ5" s="89"/>
      <c r="AR5" s="89"/>
      <c r="AS5" s="89"/>
      <c r="AT5" s="100" t="s">
        <v>703</v>
      </c>
      <c r="AU5" s="89"/>
      <c r="AV5" s="91"/>
      <c r="AW5" s="91"/>
      <c r="AX5" s="91"/>
      <c r="AY5" s="99"/>
      <c r="AZ5" s="99"/>
      <c r="BA5" s="99"/>
      <c r="BB5" s="92"/>
      <c r="BF5" s="128"/>
      <c r="BG5" s="128"/>
      <c r="BH5" s="128"/>
    </row>
    <row r="6" spans="2:60" s="82" customFormat="1" ht="9.75" customHeight="1">
      <c r="B6" s="83"/>
      <c r="C6" s="88"/>
      <c r="D6" s="89"/>
      <c r="E6" s="89"/>
      <c r="F6" s="89"/>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89"/>
      <c r="AO6" s="89"/>
      <c r="AP6" s="89"/>
      <c r="AQ6" s="89"/>
      <c r="AR6" s="89"/>
      <c r="AS6" s="89"/>
      <c r="AT6" s="100" t="s">
        <v>704</v>
      </c>
      <c r="AU6" s="89"/>
      <c r="AV6" s="91"/>
      <c r="AW6" s="91"/>
      <c r="AX6" s="91"/>
      <c r="AY6" s="91"/>
      <c r="AZ6" s="91"/>
      <c r="BA6" s="91"/>
      <c r="BB6" s="92"/>
      <c r="BF6" s="128"/>
      <c r="BG6" s="128"/>
      <c r="BH6" s="128"/>
    </row>
    <row r="7" spans="2:60" s="82" customFormat="1" ht="9.75" customHeight="1">
      <c r="B7" s="83"/>
      <c r="C7" s="88"/>
      <c r="D7" s="88"/>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89"/>
      <c r="AO7" s="89"/>
      <c r="AP7" s="94"/>
      <c r="AQ7" s="137"/>
      <c r="AR7" s="137"/>
      <c r="AS7" s="137"/>
      <c r="AT7" s="142" t="s">
        <v>705</v>
      </c>
      <c r="AU7" s="137"/>
      <c r="AV7" s="137"/>
      <c r="AW7" s="137"/>
      <c r="AX7" s="137"/>
      <c r="AY7" s="91"/>
      <c r="AZ7" s="91"/>
      <c r="BA7" s="91"/>
      <c r="BB7" s="92"/>
      <c r="BF7" s="128"/>
      <c r="BG7" s="128"/>
      <c r="BH7" s="128"/>
    </row>
    <row r="8" spans="2:60" s="82" customFormat="1" ht="9.75" customHeight="1">
      <c r="B8" s="83"/>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89"/>
      <c r="AO8" s="89"/>
      <c r="AP8" s="94"/>
      <c r="AQ8" s="95"/>
      <c r="AR8" s="94"/>
      <c r="AS8" s="94"/>
      <c r="AT8" s="100" t="s">
        <v>214</v>
      </c>
      <c r="AU8" s="94"/>
      <c r="AV8" s="94"/>
      <c r="AW8" s="94"/>
      <c r="AX8" s="94"/>
      <c r="AY8" s="94"/>
      <c r="AZ8" s="96"/>
      <c r="BA8" s="97"/>
      <c r="BB8" s="92"/>
      <c r="BF8" s="128"/>
      <c r="BG8" s="128"/>
      <c r="BH8" s="128"/>
    </row>
    <row r="9" spans="2:60" s="82" customFormat="1" ht="9.75" customHeight="1">
      <c r="B9" s="83"/>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89"/>
      <c r="AO9" s="89"/>
      <c r="AP9" s="94"/>
      <c r="AQ9" s="95"/>
      <c r="AR9" s="94"/>
      <c r="AS9" s="94"/>
      <c r="AT9" s="100" t="s">
        <v>706</v>
      </c>
      <c r="AU9" s="94"/>
      <c r="AV9" s="94"/>
      <c r="AW9" s="94"/>
      <c r="AX9" s="94"/>
      <c r="AY9" s="94"/>
      <c r="AZ9" s="96"/>
      <c r="BA9" s="97"/>
      <c r="BB9" s="92"/>
      <c r="BF9" s="128"/>
      <c r="BG9" s="128"/>
      <c r="BH9" s="128"/>
    </row>
    <row r="10" spans="2:60" s="82" customFormat="1" ht="9.75" customHeight="1">
      <c r="B10" s="83"/>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89"/>
      <c r="AO10" s="89"/>
      <c r="AP10" s="94"/>
      <c r="AQ10" s="95"/>
      <c r="AR10" s="94"/>
      <c r="AS10" s="94"/>
      <c r="AT10" s="100" t="s">
        <v>703</v>
      </c>
      <c r="AU10" s="94"/>
      <c r="AV10" s="94"/>
      <c r="AW10" s="94"/>
      <c r="AX10" s="94"/>
      <c r="AY10" s="94"/>
      <c r="AZ10" s="96"/>
      <c r="BA10" s="97"/>
      <c r="BB10" s="92"/>
      <c r="BF10" s="128"/>
      <c r="BG10" s="128"/>
      <c r="BH10" s="128"/>
    </row>
    <row r="11" spans="2:60" s="82" customFormat="1" ht="9.75" customHeight="1">
      <c r="B11" s="83"/>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89"/>
      <c r="AO11" s="89"/>
      <c r="AP11" s="94"/>
      <c r="AQ11" s="95"/>
      <c r="AR11" s="94"/>
      <c r="AS11" s="94"/>
      <c r="AT11" s="100" t="s">
        <v>704</v>
      </c>
      <c r="AU11" s="94"/>
      <c r="AV11" s="94"/>
      <c r="AW11" s="94"/>
      <c r="AX11" s="94"/>
      <c r="AY11" s="94"/>
      <c r="AZ11" s="96"/>
      <c r="BA11" s="97"/>
      <c r="BB11" s="92"/>
      <c r="BF11" s="128"/>
      <c r="BG11" s="128"/>
      <c r="BH11" s="128"/>
    </row>
    <row r="12" spans="2:60" s="82" customFormat="1" ht="9.75" customHeight="1">
      <c r="B12" s="83"/>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89"/>
      <c r="AO12" s="89"/>
      <c r="AP12" s="94"/>
      <c r="AQ12" s="95"/>
      <c r="AR12" s="94"/>
      <c r="AS12" s="94"/>
      <c r="AT12" s="100" t="s">
        <v>705</v>
      </c>
      <c r="AU12" s="94"/>
      <c r="AV12" s="94"/>
      <c r="AW12" s="94"/>
      <c r="AX12" s="94"/>
      <c r="AY12" s="94"/>
      <c r="AZ12" s="96"/>
      <c r="BA12" s="97"/>
      <c r="BB12" s="92"/>
      <c r="BF12" s="128"/>
      <c r="BG12" s="128"/>
      <c r="BH12" s="128"/>
    </row>
    <row r="13" spans="2:60" s="82" customFormat="1" ht="9.75" customHeight="1">
      <c r="B13" s="83"/>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89"/>
      <c r="AO13" s="89"/>
      <c r="AP13" s="94"/>
      <c r="AQ13" s="95"/>
      <c r="AR13" s="94"/>
      <c r="AS13" s="94"/>
      <c r="AT13" s="100" t="s">
        <v>707</v>
      </c>
      <c r="AU13" s="94"/>
      <c r="AV13" s="94"/>
      <c r="AW13" s="94"/>
      <c r="AX13" s="94"/>
      <c r="AY13" s="94"/>
      <c r="AZ13" s="96"/>
      <c r="BA13" s="97"/>
      <c r="BB13" s="92"/>
      <c r="BF13" s="128"/>
      <c r="BG13" s="128"/>
      <c r="BH13" s="128"/>
    </row>
    <row r="14" spans="2:60" s="82" customFormat="1" ht="6" customHeight="1">
      <c r="B14" s="83"/>
      <c r="C14" s="88"/>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94"/>
      <c r="AQ14" s="95"/>
      <c r="AR14" s="98"/>
      <c r="AS14" s="98"/>
      <c r="AT14" s="94"/>
      <c r="AU14" s="98"/>
      <c r="AV14" s="98"/>
      <c r="AW14" s="98"/>
      <c r="AX14" s="98"/>
      <c r="AY14" s="98"/>
      <c r="AZ14" s="96"/>
      <c r="BA14" s="97"/>
      <c r="BB14" s="92"/>
      <c r="BF14" s="128"/>
      <c r="BG14" s="128"/>
      <c r="BH14" s="128"/>
    </row>
    <row r="15" spans="2:60" s="82" customFormat="1" ht="9.75" customHeight="1">
      <c r="B15" s="83"/>
      <c r="C15" s="88"/>
      <c r="D15" s="89"/>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89"/>
      <c r="AO15" s="89"/>
      <c r="AP15" s="89"/>
      <c r="AQ15" s="89"/>
      <c r="AR15" s="89"/>
      <c r="AS15" s="89"/>
      <c r="AT15" s="89"/>
      <c r="AU15" s="89"/>
      <c r="AV15" s="91"/>
      <c r="AW15" s="91"/>
      <c r="AX15" s="91"/>
      <c r="AY15" s="99"/>
      <c r="AZ15" s="99"/>
      <c r="BA15" s="143" t="s">
        <v>405</v>
      </c>
      <c r="BB15" s="92"/>
      <c r="BF15" s="128"/>
      <c r="BG15" s="128"/>
      <c r="BH15" s="128"/>
    </row>
    <row r="16" spans="2:60" s="82" customFormat="1" ht="9.75" customHeight="1">
      <c r="B16" s="83"/>
      <c r="C16" s="377" t="s">
        <v>710</v>
      </c>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92"/>
      <c r="BF16" s="128"/>
      <c r="BG16" s="128"/>
      <c r="BH16" s="128"/>
    </row>
    <row r="17" spans="2:60" s="82" customFormat="1" ht="7.5" customHeight="1">
      <c r="B17" s="83"/>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89"/>
      <c r="AP17" s="89"/>
      <c r="AQ17" s="89"/>
      <c r="AR17" s="89"/>
      <c r="AS17" s="89"/>
      <c r="AT17" s="89"/>
      <c r="AU17" s="89"/>
      <c r="AV17" s="91"/>
      <c r="AW17" s="91"/>
      <c r="AX17" s="91"/>
      <c r="AY17" s="91"/>
      <c r="AZ17" s="91"/>
      <c r="BA17" s="91"/>
      <c r="BB17" s="92"/>
      <c r="BF17" s="128"/>
      <c r="BG17" s="128"/>
      <c r="BH17" s="128"/>
    </row>
    <row r="18" spans="2:60" s="82" customFormat="1" ht="12" customHeight="1">
      <c r="B18" s="83"/>
      <c r="C18" s="259" t="s">
        <v>407</v>
      </c>
      <c r="D18" s="260"/>
      <c r="E18" s="260"/>
      <c r="F18" s="261"/>
      <c r="G18" s="130"/>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2"/>
      <c r="AG18" s="130"/>
      <c r="AH18" s="131"/>
      <c r="AI18" s="131"/>
      <c r="AJ18" s="131"/>
      <c r="AK18" s="131"/>
      <c r="AL18" s="131"/>
      <c r="AM18" s="131"/>
      <c r="AN18" s="131"/>
      <c r="AO18" s="131"/>
      <c r="AP18" s="131"/>
      <c r="AQ18" s="131"/>
      <c r="AR18" s="131"/>
      <c r="AS18" s="131"/>
      <c r="AT18" s="131"/>
      <c r="AU18" s="131"/>
      <c r="AV18" s="131"/>
      <c r="AW18" s="131"/>
      <c r="AX18" s="131"/>
      <c r="AY18" s="144"/>
      <c r="AZ18" s="144"/>
      <c r="BA18" s="145"/>
      <c r="BB18" s="92"/>
      <c r="BF18" s="128"/>
      <c r="BG18" s="128" t="s">
        <v>211</v>
      </c>
      <c r="BH18" s="128"/>
    </row>
    <row r="19" spans="2:60" s="82" customFormat="1" ht="12" customHeight="1">
      <c r="B19" s="83"/>
      <c r="C19" s="262"/>
      <c r="D19" s="263"/>
      <c r="E19" s="263"/>
      <c r="F19" s="264"/>
      <c r="G19" s="90" t="s">
        <v>708</v>
      </c>
      <c r="H19" s="89"/>
      <c r="I19" s="89"/>
      <c r="J19" s="89"/>
      <c r="K19" s="89"/>
      <c r="L19" s="268"/>
      <c r="M19" s="269"/>
      <c r="N19" s="269"/>
      <c r="O19" s="269"/>
      <c r="P19" s="269"/>
      <c r="Q19" s="269"/>
      <c r="R19" s="269"/>
      <c r="S19" s="269"/>
      <c r="T19" s="269"/>
      <c r="U19" s="269"/>
      <c r="V19" s="269"/>
      <c r="W19" s="269"/>
      <c r="X19" s="269"/>
      <c r="Y19" s="269"/>
      <c r="Z19" s="269"/>
      <c r="AA19" s="269"/>
      <c r="AB19" s="269"/>
      <c r="AC19" s="269"/>
      <c r="AD19" s="269"/>
      <c r="AE19" s="270"/>
      <c r="AF19" s="133"/>
      <c r="AG19" s="90" t="s">
        <v>408</v>
      </c>
      <c r="AH19" s="89"/>
      <c r="AI19" s="89"/>
      <c r="AJ19" s="89"/>
      <c r="AK19" s="159"/>
      <c r="AL19" s="158"/>
      <c r="AM19" s="89" t="s">
        <v>409</v>
      </c>
      <c r="AN19" s="89"/>
      <c r="AO19" s="89"/>
      <c r="AP19" s="158"/>
      <c r="AQ19" s="89" t="s">
        <v>410</v>
      </c>
      <c r="AR19" s="89"/>
      <c r="AS19" s="89"/>
      <c r="AT19" s="89"/>
      <c r="AU19" s="89"/>
      <c r="AV19" s="158"/>
      <c r="AW19" s="89" t="s">
        <v>411</v>
      </c>
      <c r="AX19" s="89"/>
      <c r="AY19" s="99"/>
      <c r="AZ19" s="99"/>
      <c r="BA19" s="147"/>
      <c r="BB19" s="92"/>
      <c r="BF19" s="128" t="s">
        <v>406</v>
      </c>
      <c r="BG19" s="211" t="s">
        <v>416</v>
      </c>
      <c r="BH19" s="211">
        <v>36</v>
      </c>
    </row>
    <row r="20" spans="2:60" s="82" customFormat="1" ht="7.5" customHeight="1">
      <c r="B20" s="83"/>
      <c r="C20" s="262"/>
      <c r="D20" s="263"/>
      <c r="E20" s="263"/>
      <c r="F20" s="264"/>
      <c r="G20" s="146"/>
      <c r="H20" s="88"/>
      <c r="I20" s="88"/>
      <c r="J20" s="88"/>
      <c r="K20" s="88"/>
      <c r="L20" s="88"/>
      <c r="M20" s="88"/>
      <c r="N20" s="88"/>
      <c r="O20" s="88"/>
      <c r="P20" s="88"/>
      <c r="Q20" s="88"/>
      <c r="R20" s="88"/>
      <c r="S20" s="88"/>
      <c r="T20" s="88"/>
      <c r="U20" s="88"/>
      <c r="V20" s="88"/>
      <c r="W20" s="88"/>
      <c r="X20" s="88"/>
      <c r="Y20" s="88"/>
      <c r="Z20" s="88"/>
      <c r="AA20" s="88"/>
      <c r="AB20" s="88"/>
      <c r="AC20" s="88"/>
      <c r="AD20" s="88"/>
      <c r="AE20" s="88"/>
      <c r="AF20" s="154"/>
      <c r="AG20" s="146"/>
      <c r="AH20" s="88"/>
      <c r="AI20" s="88"/>
      <c r="AJ20" s="88"/>
      <c r="AK20" s="88"/>
      <c r="AL20" s="88"/>
      <c r="AM20" s="88"/>
      <c r="AN20" s="89"/>
      <c r="AO20" s="89"/>
      <c r="AP20" s="89"/>
      <c r="AQ20" s="89"/>
      <c r="AR20" s="89"/>
      <c r="AS20" s="89"/>
      <c r="AT20" s="89"/>
      <c r="AU20" s="89"/>
      <c r="AV20" s="89"/>
      <c r="AW20" s="89"/>
      <c r="AX20" s="89"/>
      <c r="AY20" s="89"/>
      <c r="AZ20" s="89"/>
      <c r="BA20" s="133"/>
      <c r="BB20" s="92"/>
      <c r="BF20" s="128"/>
      <c r="BG20" s="211" t="s">
        <v>419</v>
      </c>
      <c r="BH20" s="211">
        <v>40</v>
      </c>
    </row>
    <row r="21" spans="2:60" s="82" customFormat="1" ht="12" customHeight="1">
      <c r="B21" s="83"/>
      <c r="C21" s="262"/>
      <c r="D21" s="263"/>
      <c r="E21" s="263"/>
      <c r="F21" s="264"/>
      <c r="G21" s="146"/>
      <c r="H21" s="88"/>
      <c r="I21" s="88"/>
      <c r="J21" s="88"/>
      <c r="K21" s="88"/>
      <c r="L21" s="88"/>
      <c r="M21" s="88"/>
      <c r="N21" s="88"/>
      <c r="O21" s="88"/>
      <c r="P21" s="88"/>
      <c r="Q21" s="88"/>
      <c r="R21" s="88"/>
      <c r="S21" s="88"/>
      <c r="T21" s="88"/>
      <c r="U21" s="88"/>
      <c r="V21" s="88"/>
      <c r="W21" s="88"/>
      <c r="X21" s="88"/>
      <c r="Y21" s="88"/>
      <c r="Z21" s="88"/>
      <c r="AA21" s="88"/>
      <c r="AB21" s="88"/>
      <c r="AC21" s="88"/>
      <c r="AD21" s="88"/>
      <c r="AE21" s="88"/>
      <c r="AF21" s="154"/>
      <c r="AG21" s="146"/>
      <c r="AH21" s="88"/>
      <c r="AI21" s="88"/>
      <c r="AJ21" s="88"/>
      <c r="AK21" s="88"/>
      <c r="AL21" s="235"/>
      <c r="AM21" s="88" t="s">
        <v>709</v>
      </c>
      <c r="AN21" s="89"/>
      <c r="AO21" s="89"/>
      <c r="AP21" s="89"/>
      <c r="AQ21" s="89"/>
      <c r="AR21" s="89"/>
      <c r="AS21" s="89"/>
      <c r="AT21" s="89"/>
      <c r="AU21" s="89"/>
      <c r="AV21" s="89"/>
      <c r="AW21" s="89"/>
      <c r="AX21" s="89"/>
      <c r="AY21" s="89"/>
      <c r="AZ21" s="89"/>
      <c r="BA21" s="133"/>
      <c r="BB21" s="92"/>
      <c r="BF21" s="128"/>
      <c r="BG21" s="211"/>
      <c r="BH21" s="211"/>
    </row>
    <row r="22" spans="2:60" s="82" customFormat="1" ht="7.5" customHeight="1">
      <c r="B22" s="83"/>
      <c r="C22" s="262"/>
      <c r="D22" s="263"/>
      <c r="E22" s="263"/>
      <c r="F22" s="264"/>
      <c r="G22" s="146"/>
      <c r="H22" s="88"/>
      <c r="I22" s="88"/>
      <c r="J22" s="88"/>
      <c r="K22" s="88"/>
      <c r="L22" s="88"/>
      <c r="M22" s="88"/>
      <c r="N22" s="88"/>
      <c r="O22" s="88"/>
      <c r="P22" s="88"/>
      <c r="Q22" s="88"/>
      <c r="R22" s="88"/>
      <c r="S22" s="88"/>
      <c r="T22" s="88"/>
      <c r="U22" s="88"/>
      <c r="V22" s="88"/>
      <c r="W22" s="88"/>
      <c r="X22" s="88"/>
      <c r="Y22" s="88"/>
      <c r="Z22" s="88"/>
      <c r="AA22" s="88"/>
      <c r="AB22" s="88"/>
      <c r="AC22" s="88"/>
      <c r="AD22" s="88"/>
      <c r="AE22" s="88"/>
      <c r="AF22" s="154"/>
      <c r="AG22" s="146"/>
      <c r="AH22" s="88"/>
      <c r="AI22" s="88"/>
      <c r="AJ22" s="88"/>
      <c r="AK22" s="88"/>
      <c r="AL22" s="88"/>
      <c r="AM22" s="88"/>
      <c r="AN22" s="89"/>
      <c r="AO22" s="89"/>
      <c r="AP22" s="89"/>
      <c r="AQ22" s="89"/>
      <c r="AR22" s="89"/>
      <c r="AS22" s="89"/>
      <c r="AT22" s="89"/>
      <c r="AU22" s="89"/>
      <c r="AV22" s="89"/>
      <c r="AW22" s="89"/>
      <c r="AX22" s="89"/>
      <c r="AY22" s="89"/>
      <c r="AZ22" s="89"/>
      <c r="BA22" s="133"/>
      <c r="BB22" s="92"/>
      <c r="BF22" s="128"/>
      <c r="BG22" s="211"/>
      <c r="BH22" s="211"/>
    </row>
    <row r="23" spans="2:60" s="82" customFormat="1" ht="12" customHeight="1">
      <c r="B23" s="83"/>
      <c r="C23" s="262"/>
      <c r="D23" s="263"/>
      <c r="E23" s="263"/>
      <c r="F23" s="264"/>
      <c r="G23" s="90" t="s">
        <v>412</v>
      </c>
      <c r="H23" s="89"/>
      <c r="I23" s="89"/>
      <c r="J23" s="89"/>
      <c r="K23" s="89"/>
      <c r="L23" s="89"/>
      <c r="M23" s="89"/>
      <c r="N23" s="89"/>
      <c r="O23" s="240"/>
      <c r="P23" s="241"/>
      <c r="Q23" s="241"/>
      <c r="R23" s="241"/>
      <c r="S23" s="242"/>
      <c r="T23" s="89"/>
      <c r="U23" s="89" t="s">
        <v>413</v>
      </c>
      <c r="V23" s="89"/>
      <c r="W23" s="89"/>
      <c r="X23" s="89"/>
      <c r="Y23" s="89"/>
      <c r="Z23" s="89"/>
      <c r="AA23" s="240"/>
      <c r="AB23" s="241"/>
      <c r="AC23" s="241"/>
      <c r="AD23" s="241"/>
      <c r="AE23" s="242"/>
      <c r="AF23" s="133"/>
      <c r="AG23" s="90" t="s">
        <v>414</v>
      </c>
      <c r="AH23" s="89"/>
      <c r="AI23" s="89"/>
      <c r="AJ23" s="89"/>
      <c r="AK23" s="240"/>
      <c r="AL23" s="241"/>
      <c r="AM23" s="241"/>
      <c r="AN23" s="241"/>
      <c r="AO23" s="242"/>
      <c r="AP23" s="159"/>
      <c r="AQ23" s="89" t="s">
        <v>415</v>
      </c>
      <c r="AR23" s="159"/>
      <c r="AS23" s="89"/>
      <c r="AT23" s="89"/>
      <c r="AU23" s="89"/>
      <c r="AV23" s="89"/>
      <c r="AW23" s="89"/>
      <c r="AX23" s="246"/>
      <c r="AY23" s="247"/>
      <c r="AZ23" s="248"/>
      <c r="BA23" s="133"/>
      <c r="BB23" s="92"/>
      <c r="BF23" s="128"/>
      <c r="BG23" s="211" t="s">
        <v>420</v>
      </c>
      <c r="BH23" s="211">
        <v>31</v>
      </c>
    </row>
    <row r="24" spans="2:60" s="82" customFormat="1" ht="12" customHeight="1">
      <c r="B24" s="83"/>
      <c r="C24" s="262"/>
      <c r="D24" s="263"/>
      <c r="E24" s="263"/>
      <c r="F24" s="264"/>
      <c r="G24" s="90"/>
      <c r="H24" s="89"/>
      <c r="I24" s="89"/>
      <c r="J24" s="89"/>
      <c r="K24" s="89"/>
      <c r="L24" s="89"/>
      <c r="M24" s="89"/>
      <c r="N24" s="89"/>
      <c r="O24" s="243"/>
      <c r="P24" s="244"/>
      <c r="Q24" s="244"/>
      <c r="R24" s="244"/>
      <c r="S24" s="245"/>
      <c r="T24" s="89"/>
      <c r="U24" s="89" t="s">
        <v>417</v>
      </c>
      <c r="V24" s="89"/>
      <c r="W24" s="89"/>
      <c r="X24" s="89"/>
      <c r="Y24" s="89"/>
      <c r="Z24" s="89"/>
      <c r="AA24" s="243"/>
      <c r="AB24" s="244"/>
      <c r="AC24" s="244"/>
      <c r="AD24" s="244"/>
      <c r="AE24" s="245"/>
      <c r="AF24" s="133"/>
      <c r="AG24" s="90"/>
      <c r="AH24" s="89"/>
      <c r="AI24" s="89"/>
      <c r="AJ24" s="89"/>
      <c r="AK24" s="243"/>
      <c r="AL24" s="244"/>
      <c r="AM24" s="244"/>
      <c r="AN24" s="244"/>
      <c r="AO24" s="245"/>
      <c r="AP24" s="159"/>
      <c r="AQ24" s="89" t="s">
        <v>418</v>
      </c>
      <c r="AR24" s="159"/>
      <c r="AS24" s="89"/>
      <c r="AT24" s="89"/>
      <c r="AU24" s="89"/>
      <c r="AV24" s="100"/>
      <c r="AW24" s="100"/>
      <c r="AX24" s="249"/>
      <c r="AY24" s="250"/>
      <c r="AZ24" s="251"/>
      <c r="BA24" s="149"/>
      <c r="BB24" s="92"/>
      <c r="BF24" s="128"/>
      <c r="BG24" s="211" t="s">
        <v>422</v>
      </c>
      <c r="BH24" s="211">
        <v>8</v>
      </c>
    </row>
    <row r="25" spans="2:60" s="82" customFormat="1" ht="12" customHeight="1">
      <c r="B25" s="83"/>
      <c r="C25" s="265"/>
      <c r="D25" s="266"/>
      <c r="E25" s="266"/>
      <c r="F25" s="267"/>
      <c r="G25" s="134"/>
      <c r="H25" s="135"/>
      <c r="I25" s="13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6"/>
      <c r="AG25" s="157"/>
      <c r="AH25" s="155"/>
      <c r="AI25" s="155"/>
      <c r="AJ25" s="155"/>
      <c r="AK25" s="155"/>
      <c r="AL25" s="155"/>
      <c r="AM25" s="155"/>
      <c r="AN25" s="155"/>
      <c r="AO25" s="155"/>
      <c r="AP25" s="155"/>
      <c r="AQ25" s="155"/>
      <c r="AR25" s="155"/>
      <c r="AS25" s="155"/>
      <c r="AT25" s="155"/>
      <c r="AU25" s="155"/>
      <c r="AV25" s="155"/>
      <c r="AW25" s="155"/>
      <c r="AX25" s="155"/>
      <c r="AY25" s="155"/>
      <c r="AZ25" s="155"/>
      <c r="BA25" s="156"/>
      <c r="BB25" s="92"/>
      <c r="BF25" s="128"/>
      <c r="BG25" s="211" t="s">
        <v>425</v>
      </c>
      <c r="BH25" s="211">
        <v>12</v>
      </c>
    </row>
    <row r="26" spans="2:60" s="82" customFormat="1" ht="6" customHeight="1">
      <c r="B26" s="83"/>
      <c r="C26" s="295" t="s">
        <v>421</v>
      </c>
      <c r="D26" s="296"/>
      <c r="E26" s="296"/>
      <c r="F26" s="297"/>
      <c r="G26" s="160"/>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2"/>
      <c r="AG26" s="164"/>
      <c r="AH26" s="144"/>
      <c r="AI26" s="144"/>
      <c r="AJ26" s="144"/>
      <c r="AK26" s="144"/>
      <c r="AL26" s="144"/>
      <c r="AM26" s="144"/>
      <c r="AN26" s="144"/>
      <c r="AO26" s="144"/>
      <c r="AP26" s="144"/>
      <c r="AQ26" s="144"/>
      <c r="AR26" s="144"/>
      <c r="AS26" s="144"/>
      <c r="AT26" s="144"/>
      <c r="AU26" s="144"/>
      <c r="AV26" s="144"/>
      <c r="AW26" s="144"/>
      <c r="AX26" s="144"/>
      <c r="AY26" s="144"/>
      <c r="AZ26" s="144"/>
      <c r="BA26" s="145"/>
      <c r="BB26" s="92"/>
      <c r="BF26" s="128"/>
      <c r="BG26" s="211" t="s">
        <v>426</v>
      </c>
      <c r="BH26" s="211">
        <v>16</v>
      </c>
    </row>
    <row r="27" spans="2:60" s="82" customFormat="1" ht="12" customHeight="1">
      <c r="B27" s="83"/>
      <c r="C27" s="298"/>
      <c r="D27" s="299"/>
      <c r="E27" s="299"/>
      <c r="F27" s="300"/>
      <c r="G27" s="90" t="s">
        <v>423</v>
      </c>
      <c r="H27" s="89"/>
      <c r="I27" s="89"/>
      <c r="J27" s="89"/>
      <c r="K27" s="89"/>
      <c r="L27" s="89"/>
      <c r="M27" s="89"/>
      <c r="N27" s="89"/>
      <c r="O27" s="89"/>
      <c r="P27" s="89"/>
      <c r="Q27" s="89"/>
      <c r="R27" s="89"/>
      <c r="S27" s="89"/>
      <c r="T27" s="89"/>
      <c r="U27" s="89"/>
      <c r="V27" s="89"/>
      <c r="W27" s="89"/>
      <c r="X27" s="89"/>
      <c r="Y27" s="89"/>
      <c r="Z27" s="89"/>
      <c r="AA27" s="89"/>
      <c r="AB27" s="89"/>
      <c r="AC27" s="89"/>
      <c r="AD27" s="89"/>
      <c r="AE27" s="89"/>
      <c r="AF27" s="133"/>
      <c r="AG27" s="90" t="s">
        <v>424</v>
      </c>
      <c r="AH27" s="89"/>
      <c r="AI27" s="89"/>
      <c r="AJ27" s="89"/>
      <c r="AK27" s="89"/>
      <c r="AL27" s="89"/>
      <c r="AM27" s="89"/>
      <c r="AN27" s="89"/>
      <c r="AO27" s="89"/>
      <c r="AP27" s="89"/>
      <c r="AQ27" s="89"/>
      <c r="AR27" s="89"/>
      <c r="AS27" s="89"/>
      <c r="AT27" s="89"/>
      <c r="AU27" s="89"/>
      <c r="AV27" s="89"/>
      <c r="AW27" s="89"/>
      <c r="AX27" s="89"/>
      <c r="AY27" s="89"/>
      <c r="AZ27" s="89"/>
      <c r="BA27" s="133"/>
      <c r="BB27" s="92"/>
      <c r="BF27" s="128"/>
      <c r="BG27" s="211" t="s">
        <v>432</v>
      </c>
      <c r="BH27" s="211">
        <v>660</v>
      </c>
    </row>
    <row r="28" spans="2:60" s="82" customFormat="1" ht="12" customHeight="1">
      <c r="B28" s="83"/>
      <c r="C28" s="298"/>
      <c r="D28" s="299"/>
      <c r="E28" s="299"/>
      <c r="F28" s="300"/>
      <c r="G28" s="148"/>
      <c r="H28" s="99"/>
      <c r="I28" s="99"/>
      <c r="J28" s="99"/>
      <c r="K28" s="99"/>
      <c r="L28" s="99"/>
      <c r="M28" s="99"/>
      <c r="N28" s="99"/>
      <c r="O28" s="99"/>
      <c r="P28" s="99"/>
      <c r="Q28" s="99"/>
      <c r="R28" s="99"/>
      <c r="S28" s="99"/>
      <c r="T28" s="99"/>
      <c r="U28" s="99"/>
      <c r="V28" s="99"/>
      <c r="W28" s="99"/>
      <c r="X28" s="99"/>
      <c r="Y28" s="99"/>
      <c r="Z28" s="99"/>
      <c r="AA28" s="99"/>
      <c r="AB28" s="99"/>
      <c r="AC28" s="99"/>
      <c r="AD28" s="99"/>
      <c r="AE28" s="99"/>
      <c r="AF28" s="147"/>
      <c r="AG28" s="148"/>
      <c r="AH28" s="99"/>
      <c r="AI28" s="99"/>
      <c r="AJ28" s="99"/>
      <c r="AK28" s="99"/>
      <c r="AL28" s="99"/>
      <c r="AM28" s="99"/>
      <c r="AN28" s="99"/>
      <c r="AO28" s="99"/>
      <c r="AP28" s="99"/>
      <c r="AQ28" s="99"/>
      <c r="AR28" s="99"/>
      <c r="AS28" s="99"/>
      <c r="AT28" s="99"/>
      <c r="AU28" s="99"/>
      <c r="AV28" s="99"/>
      <c r="AW28" s="99"/>
      <c r="AX28" s="99"/>
      <c r="AY28" s="99"/>
      <c r="AZ28" s="99"/>
      <c r="BA28" s="147"/>
      <c r="BB28" s="92"/>
      <c r="BF28" s="128"/>
      <c r="BG28" s="211" t="s">
        <v>433</v>
      </c>
      <c r="BH28" s="211">
        <v>24</v>
      </c>
    </row>
    <row r="29" spans="2:60" s="82" customFormat="1" ht="12" customHeight="1">
      <c r="B29" s="83"/>
      <c r="C29" s="298"/>
      <c r="D29" s="299"/>
      <c r="E29" s="299"/>
      <c r="F29" s="300"/>
      <c r="G29" s="90"/>
      <c r="H29" s="158"/>
      <c r="I29" s="277" t="s">
        <v>427</v>
      </c>
      <c r="J29" s="278"/>
      <c r="K29" s="278"/>
      <c r="L29" s="278"/>
      <c r="M29" s="279"/>
      <c r="N29" s="158"/>
      <c r="O29" s="280" t="s">
        <v>428</v>
      </c>
      <c r="P29" s="281"/>
      <c r="Q29" s="281"/>
      <c r="R29" s="281"/>
      <c r="S29" s="282"/>
      <c r="T29" s="158"/>
      <c r="U29" s="280" t="s">
        <v>429</v>
      </c>
      <c r="V29" s="281"/>
      <c r="W29" s="281"/>
      <c r="X29" s="281"/>
      <c r="Y29" s="281"/>
      <c r="Z29" s="281"/>
      <c r="AA29" s="281"/>
      <c r="AB29" s="281"/>
      <c r="AC29" s="281"/>
      <c r="AD29" s="281"/>
      <c r="AE29" s="281"/>
      <c r="AF29" s="282"/>
      <c r="AG29" s="148" t="s">
        <v>430</v>
      </c>
      <c r="AH29" s="99"/>
      <c r="AI29" s="101"/>
      <c r="AJ29" s="102"/>
      <c r="AK29" s="271"/>
      <c r="AL29" s="272"/>
      <c r="AM29" s="272"/>
      <c r="AN29" s="272"/>
      <c r="AO29" s="273"/>
      <c r="AP29" s="103"/>
      <c r="AQ29" s="179" t="s">
        <v>431</v>
      </c>
      <c r="AR29" s="103"/>
      <c r="AS29" s="91"/>
      <c r="AT29" s="91"/>
      <c r="AU29" s="91"/>
      <c r="AV29" s="91"/>
      <c r="AW29" s="240"/>
      <c r="AX29" s="241"/>
      <c r="AY29" s="241"/>
      <c r="AZ29" s="242"/>
      <c r="BA29" s="212"/>
      <c r="BB29" s="92"/>
      <c r="BE29" s="104"/>
      <c r="BF29" s="128"/>
      <c r="BG29" s="211" t="s">
        <v>437</v>
      </c>
      <c r="BH29" s="211">
        <v>20</v>
      </c>
    </row>
    <row r="30" spans="2:60" s="82" customFormat="1" ht="9.75" customHeight="1">
      <c r="B30" s="83"/>
      <c r="C30" s="298"/>
      <c r="D30" s="299"/>
      <c r="E30" s="299"/>
      <c r="F30" s="300"/>
      <c r="G30" s="90"/>
      <c r="H30" s="89"/>
      <c r="I30" s="89"/>
      <c r="J30" s="89"/>
      <c r="K30" s="89"/>
      <c r="L30" s="89"/>
      <c r="M30" s="89"/>
      <c r="N30" s="89"/>
      <c r="O30" s="89"/>
      <c r="P30" s="89"/>
      <c r="Q30" s="89"/>
      <c r="R30" s="89"/>
      <c r="S30" s="89"/>
      <c r="T30" s="89"/>
      <c r="U30" s="89"/>
      <c r="V30" s="89"/>
      <c r="W30" s="89"/>
      <c r="X30" s="89"/>
      <c r="Y30" s="89"/>
      <c r="Z30" s="89"/>
      <c r="AA30" s="89"/>
      <c r="AB30" s="89"/>
      <c r="AC30" s="89"/>
      <c r="AD30" s="89"/>
      <c r="AE30" s="89"/>
      <c r="AF30" s="133"/>
      <c r="AG30" s="90"/>
      <c r="AH30" s="89"/>
      <c r="AI30" s="89"/>
      <c r="AJ30" s="89"/>
      <c r="AK30" s="274"/>
      <c r="AL30" s="275"/>
      <c r="AM30" s="275"/>
      <c r="AN30" s="275"/>
      <c r="AO30" s="276"/>
      <c r="AP30" s="89"/>
      <c r="AQ30" s="89"/>
      <c r="AR30" s="89"/>
      <c r="AS30" s="89"/>
      <c r="AT30" s="89"/>
      <c r="AU30" s="89"/>
      <c r="AV30" s="89"/>
      <c r="AW30" s="243"/>
      <c r="AX30" s="244"/>
      <c r="AY30" s="244"/>
      <c r="AZ30" s="245"/>
      <c r="BA30" s="212"/>
      <c r="BB30" s="92"/>
      <c r="BE30" s="104"/>
      <c r="BF30" s="128"/>
      <c r="BG30" s="211" t="s">
        <v>440</v>
      </c>
      <c r="BH30" s="211">
        <v>10</v>
      </c>
    </row>
    <row r="31" spans="2:60" s="82" customFormat="1" ht="12" customHeight="1">
      <c r="B31" s="83"/>
      <c r="C31" s="298"/>
      <c r="D31" s="299"/>
      <c r="E31" s="299"/>
      <c r="F31" s="300"/>
      <c r="G31" s="90"/>
      <c r="H31" s="158"/>
      <c r="I31" s="277" t="s">
        <v>434</v>
      </c>
      <c r="J31" s="278"/>
      <c r="K31" s="278"/>
      <c r="L31" s="278"/>
      <c r="M31" s="279"/>
      <c r="N31" s="158"/>
      <c r="O31" s="280" t="s">
        <v>435</v>
      </c>
      <c r="P31" s="281"/>
      <c r="Q31" s="281"/>
      <c r="R31" s="281"/>
      <c r="S31" s="282"/>
      <c r="T31" s="158"/>
      <c r="U31" s="99" t="s">
        <v>436</v>
      </c>
      <c r="V31" s="99"/>
      <c r="W31" s="99"/>
      <c r="X31" s="99"/>
      <c r="Y31" s="99"/>
      <c r="Z31" s="99"/>
      <c r="AA31" s="99"/>
      <c r="AB31" s="99"/>
      <c r="AC31" s="99"/>
      <c r="AD31" s="99"/>
      <c r="AE31" s="99"/>
      <c r="AF31" s="147"/>
      <c r="AG31" s="148"/>
      <c r="AH31" s="99"/>
      <c r="AI31" s="101"/>
      <c r="AJ31" s="102"/>
      <c r="AK31" s="102"/>
      <c r="AL31" s="102"/>
      <c r="AM31" s="102"/>
      <c r="AN31" s="102"/>
      <c r="AO31" s="102"/>
      <c r="AP31" s="103"/>
      <c r="AQ31" s="103"/>
      <c r="AR31" s="103"/>
      <c r="AS31" s="91"/>
      <c r="AT31" s="91"/>
      <c r="AU31" s="91"/>
      <c r="AV31" s="91"/>
      <c r="AW31" s="91"/>
      <c r="AX31" s="91"/>
      <c r="AY31" s="91"/>
      <c r="AZ31" s="91"/>
      <c r="BA31" s="150"/>
      <c r="BB31" s="92"/>
      <c r="BE31" s="104"/>
      <c r="BF31" s="128"/>
      <c r="BG31" s="211" t="s">
        <v>441</v>
      </c>
      <c r="BH31" s="211">
        <v>28</v>
      </c>
    </row>
    <row r="32" spans="2:60" s="82" customFormat="1" ht="12" customHeight="1">
      <c r="B32" s="83"/>
      <c r="C32" s="298"/>
      <c r="D32" s="299"/>
      <c r="E32" s="299"/>
      <c r="F32" s="300"/>
      <c r="G32" s="90"/>
      <c r="H32" s="89"/>
      <c r="I32" s="89"/>
      <c r="J32" s="89"/>
      <c r="K32" s="89"/>
      <c r="L32" s="89"/>
      <c r="M32" s="89"/>
      <c r="N32" s="89"/>
      <c r="O32" s="89" t="s">
        <v>208</v>
      </c>
      <c r="P32" s="89"/>
      <c r="Q32" s="89"/>
      <c r="R32" s="89"/>
      <c r="S32" s="89"/>
      <c r="T32" s="89"/>
      <c r="U32" s="89" t="s">
        <v>438</v>
      </c>
      <c r="V32" s="89"/>
      <c r="W32" s="89"/>
      <c r="X32" s="89"/>
      <c r="Y32" s="89"/>
      <c r="Z32" s="89"/>
      <c r="AA32" s="89"/>
      <c r="AB32" s="89"/>
      <c r="AC32" s="89"/>
      <c r="AD32" s="89"/>
      <c r="AE32" s="89"/>
      <c r="AF32" s="133"/>
      <c r="AG32" s="90" t="s">
        <v>439</v>
      </c>
      <c r="AH32" s="89"/>
      <c r="AI32" s="89"/>
      <c r="AJ32" s="89"/>
      <c r="AK32" s="89"/>
      <c r="AL32" s="89"/>
      <c r="AM32" s="89"/>
      <c r="AN32" s="89"/>
      <c r="AO32" s="89"/>
      <c r="AP32" s="89"/>
      <c r="AQ32" s="89"/>
      <c r="AR32" s="89"/>
      <c r="AS32" s="89"/>
      <c r="AT32" s="89"/>
      <c r="AU32" s="89"/>
      <c r="AV32" s="89"/>
      <c r="AW32" s="89"/>
      <c r="AX32" s="89"/>
      <c r="AY32" s="89"/>
      <c r="AZ32" s="89"/>
      <c r="BA32" s="133"/>
      <c r="BB32" s="92"/>
      <c r="BE32" s="104"/>
      <c r="BF32" s="128"/>
      <c r="BG32" s="211" t="s">
        <v>445</v>
      </c>
      <c r="BH32" s="211">
        <v>32</v>
      </c>
    </row>
    <row r="33" spans="2:60" s="82" customFormat="1" ht="10.5" customHeight="1">
      <c r="B33" s="83"/>
      <c r="C33" s="298"/>
      <c r="D33" s="299"/>
      <c r="E33" s="299"/>
      <c r="F33" s="300"/>
      <c r="G33" s="90"/>
      <c r="H33" s="89"/>
      <c r="I33" s="89"/>
      <c r="J33" s="89"/>
      <c r="K33" s="89"/>
      <c r="L33" s="89"/>
      <c r="M33" s="99"/>
      <c r="N33" s="99"/>
      <c r="O33" s="99"/>
      <c r="P33" s="99"/>
      <c r="Q33" s="99"/>
      <c r="R33" s="99"/>
      <c r="S33" s="99"/>
      <c r="T33" s="99"/>
      <c r="U33" s="99"/>
      <c r="V33" s="99"/>
      <c r="W33" s="99"/>
      <c r="X33" s="99"/>
      <c r="Y33" s="99"/>
      <c r="Z33" s="99"/>
      <c r="AA33" s="99"/>
      <c r="AB33" s="99"/>
      <c r="AC33" s="99"/>
      <c r="AD33" s="99"/>
      <c r="AE33" s="99"/>
      <c r="AF33" s="147"/>
      <c r="AG33" s="148"/>
      <c r="AH33" s="99"/>
      <c r="AI33" s="101"/>
      <c r="AJ33" s="102"/>
      <c r="AK33" s="102"/>
      <c r="AL33" s="102"/>
      <c r="AM33" s="102"/>
      <c r="AN33" s="102"/>
      <c r="AO33" s="102"/>
      <c r="AP33" s="103"/>
      <c r="AQ33" s="103"/>
      <c r="AR33" s="103"/>
      <c r="AS33" s="91"/>
      <c r="AT33" s="91"/>
      <c r="AU33" s="91"/>
      <c r="AV33" s="91"/>
      <c r="AW33" s="91"/>
      <c r="AX33" s="91"/>
      <c r="AY33" s="91"/>
      <c r="AZ33" s="91"/>
      <c r="BA33" s="150"/>
      <c r="BB33" s="92"/>
      <c r="BE33" s="104"/>
      <c r="BF33" s="128"/>
      <c r="BG33" s="211" t="s">
        <v>448</v>
      </c>
      <c r="BH33" s="211">
        <v>51</v>
      </c>
    </row>
    <row r="34" spans="2:60" s="82" customFormat="1" ht="12" customHeight="1">
      <c r="B34" s="83"/>
      <c r="C34" s="298"/>
      <c r="D34" s="299"/>
      <c r="E34" s="299"/>
      <c r="F34" s="300"/>
      <c r="G34" s="90"/>
      <c r="H34" s="158"/>
      <c r="I34" s="89" t="s">
        <v>442</v>
      </c>
      <c r="J34" s="89"/>
      <c r="K34" s="89"/>
      <c r="L34" s="89"/>
      <c r="M34" s="89"/>
      <c r="N34" s="158"/>
      <c r="O34" s="89" t="s">
        <v>443</v>
      </c>
      <c r="P34" s="89"/>
      <c r="Q34" s="89"/>
      <c r="R34" s="89"/>
      <c r="S34" s="89"/>
      <c r="T34" s="158"/>
      <c r="U34" s="89" t="s">
        <v>444</v>
      </c>
      <c r="V34" s="89"/>
      <c r="W34" s="89"/>
      <c r="X34" s="89"/>
      <c r="Y34" s="89"/>
      <c r="Z34" s="89"/>
      <c r="AA34" s="89"/>
      <c r="AB34" s="89"/>
      <c r="AC34" s="89"/>
      <c r="AD34" s="89"/>
      <c r="AE34" s="89"/>
      <c r="AF34" s="133"/>
      <c r="AG34" s="148" t="s">
        <v>430</v>
      </c>
      <c r="AH34" s="99"/>
      <c r="AI34" s="101"/>
      <c r="AJ34" s="102"/>
      <c r="AK34" s="271"/>
      <c r="AL34" s="272"/>
      <c r="AM34" s="272"/>
      <c r="AN34" s="272"/>
      <c r="AO34" s="273"/>
      <c r="AP34" s="103"/>
      <c r="AQ34" s="179" t="s">
        <v>431</v>
      </c>
      <c r="AR34" s="103"/>
      <c r="AS34" s="91"/>
      <c r="AT34" s="91"/>
      <c r="AU34" s="91"/>
      <c r="AV34" s="91"/>
      <c r="AW34" s="240"/>
      <c r="AX34" s="241"/>
      <c r="AY34" s="241"/>
      <c r="AZ34" s="242"/>
      <c r="BA34" s="133"/>
      <c r="BB34" s="92"/>
      <c r="BF34" s="128"/>
      <c r="BG34" s="211" t="s">
        <v>451</v>
      </c>
      <c r="BH34" s="211">
        <v>533</v>
      </c>
    </row>
    <row r="35" spans="2:60" s="82" customFormat="1" ht="12" customHeight="1">
      <c r="B35" s="83"/>
      <c r="C35" s="298"/>
      <c r="D35" s="299"/>
      <c r="E35" s="299"/>
      <c r="F35" s="300"/>
      <c r="G35" s="163"/>
      <c r="H35" s="100"/>
      <c r="I35" s="100"/>
      <c r="J35" s="100"/>
      <c r="K35" s="100"/>
      <c r="L35" s="100"/>
      <c r="M35" s="100"/>
      <c r="N35" s="100"/>
      <c r="O35" s="100" t="s">
        <v>446</v>
      </c>
      <c r="P35" s="100"/>
      <c r="Q35" s="100"/>
      <c r="R35" s="100"/>
      <c r="S35" s="100"/>
      <c r="T35" s="100"/>
      <c r="U35" s="100" t="s">
        <v>447</v>
      </c>
      <c r="V35" s="100"/>
      <c r="W35" s="100"/>
      <c r="X35" s="100"/>
      <c r="Y35" s="100"/>
      <c r="Z35" s="100"/>
      <c r="AA35" s="100"/>
      <c r="AB35" s="100"/>
      <c r="AC35" s="100"/>
      <c r="AD35" s="100"/>
      <c r="AE35" s="100"/>
      <c r="AF35" s="151"/>
      <c r="AG35" s="90"/>
      <c r="AH35" s="89"/>
      <c r="AI35" s="89"/>
      <c r="AJ35" s="89"/>
      <c r="AK35" s="274"/>
      <c r="AL35" s="275"/>
      <c r="AM35" s="275"/>
      <c r="AN35" s="275"/>
      <c r="AO35" s="276"/>
      <c r="AP35" s="89"/>
      <c r="AQ35" s="89"/>
      <c r="AR35" s="89"/>
      <c r="AS35" s="89"/>
      <c r="AT35" s="89"/>
      <c r="AU35" s="89"/>
      <c r="AV35" s="89"/>
      <c r="AW35" s="243"/>
      <c r="AX35" s="244"/>
      <c r="AY35" s="244"/>
      <c r="AZ35" s="245"/>
      <c r="BA35" s="151"/>
      <c r="BB35" s="92"/>
      <c r="BF35" s="128"/>
      <c r="BG35" s="211" t="s">
        <v>453</v>
      </c>
      <c r="BH35" s="211">
        <v>4</v>
      </c>
    </row>
    <row r="36" spans="2:60" s="82" customFormat="1" ht="5.25" customHeight="1">
      <c r="B36" s="83"/>
      <c r="C36" s="298"/>
      <c r="D36" s="299"/>
      <c r="E36" s="299"/>
      <c r="F36" s="300"/>
      <c r="G36" s="90"/>
      <c r="H36" s="89"/>
      <c r="I36" s="89"/>
      <c r="J36" s="89"/>
      <c r="K36" s="89"/>
      <c r="L36" s="89"/>
      <c r="M36" s="99"/>
      <c r="N36" s="99"/>
      <c r="O36" s="99"/>
      <c r="P36" s="99"/>
      <c r="Q36" s="99"/>
      <c r="R36" s="99"/>
      <c r="S36" s="99"/>
      <c r="T36" s="99"/>
      <c r="U36" s="99"/>
      <c r="V36" s="99"/>
      <c r="W36" s="99"/>
      <c r="X36" s="99"/>
      <c r="Y36" s="99"/>
      <c r="Z36" s="99"/>
      <c r="AA36" s="99"/>
      <c r="AB36" s="99"/>
      <c r="AC36" s="99"/>
      <c r="AD36" s="99"/>
      <c r="AE36" s="99"/>
      <c r="AF36" s="147"/>
      <c r="AG36" s="148"/>
      <c r="AH36" s="99"/>
      <c r="AI36" s="105"/>
      <c r="AJ36" s="105"/>
      <c r="AK36" s="105"/>
      <c r="AL36" s="105"/>
      <c r="AM36" s="105"/>
      <c r="AN36" s="105"/>
      <c r="AO36" s="105"/>
      <c r="AP36" s="105"/>
      <c r="AQ36" s="105"/>
      <c r="AR36" s="105"/>
      <c r="AS36" s="105"/>
      <c r="AT36" s="105"/>
      <c r="AU36" s="105"/>
      <c r="AV36" s="91"/>
      <c r="AW36" s="91"/>
      <c r="AX36" s="91"/>
      <c r="AY36" s="91"/>
      <c r="AZ36" s="91"/>
      <c r="BA36" s="150"/>
      <c r="BB36" s="92"/>
      <c r="BF36" s="128"/>
      <c r="BG36" s="211" t="s">
        <v>455</v>
      </c>
      <c r="BH36" s="211">
        <v>44</v>
      </c>
    </row>
    <row r="37" spans="2:118" ht="12" customHeight="1">
      <c r="B37" s="44"/>
      <c r="C37" s="298"/>
      <c r="D37" s="299"/>
      <c r="E37" s="299"/>
      <c r="F37" s="300"/>
      <c r="G37" s="152" t="s">
        <v>449</v>
      </c>
      <c r="H37" s="45"/>
      <c r="I37" s="158"/>
      <c r="J37" s="45"/>
      <c r="K37" s="45" t="s">
        <v>450</v>
      </c>
      <c r="L37" s="45"/>
      <c r="M37" s="165"/>
      <c r="N37" s="165"/>
      <c r="O37" s="165"/>
      <c r="P37" s="165"/>
      <c r="Q37" s="165"/>
      <c r="R37" s="165"/>
      <c r="S37" s="165"/>
      <c r="T37" s="165"/>
      <c r="U37" s="165"/>
      <c r="V37" s="165"/>
      <c r="W37" s="165"/>
      <c r="X37" s="165"/>
      <c r="Y37" s="165"/>
      <c r="Z37" s="165"/>
      <c r="AA37" s="165"/>
      <c r="AB37" s="165"/>
      <c r="AC37" s="165"/>
      <c r="AD37" s="165"/>
      <c r="AE37" s="165"/>
      <c r="AF37" s="166"/>
      <c r="AG37" s="167" t="s">
        <v>452</v>
      </c>
      <c r="AH37" s="165"/>
      <c r="AI37" s="45"/>
      <c r="AJ37" s="45"/>
      <c r="AK37" s="45"/>
      <c r="AL37" s="45"/>
      <c r="AM37" s="45"/>
      <c r="AN37" s="45"/>
      <c r="AO37" s="45"/>
      <c r="AP37" s="45"/>
      <c r="AQ37" s="45"/>
      <c r="AR37" s="45"/>
      <c r="AS37" s="45"/>
      <c r="AT37" s="283"/>
      <c r="AU37" s="284"/>
      <c r="AV37" s="284"/>
      <c r="AW37" s="284"/>
      <c r="AX37" s="284"/>
      <c r="AY37" s="284"/>
      <c r="AZ37" s="285"/>
      <c r="BA37" s="153"/>
      <c r="BB37" s="3"/>
      <c r="BG37" s="211" t="s">
        <v>456</v>
      </c>
      <c r="BH37" s="211">
        <v>50</v>
      </c>
      <c r="DH37" s="64"/>
      <c r="DI37" s="62"/>
      <c r="DJ37" s="41"/>
      <c r="DK37" s="41"/>
      <c r="DL37" s="63"/>
      <c r="DM37" s="41"/>
      <c r="DN37" s="62"/>
    </row>
    <row r="38" spans="2:118" ht="12" customHeight="1">
      <c r="B38" s="44"/>
      <c r="C38" s="298"/>
      <c r="D38" s="299"/>
      <c r="E38" s="299"/>
      <c r="F38" s="300"/>
      <c r="G38" s="152"/>
      <c r="H38" s="45"/>
      <c r="I38" s="45"/>
      <c r="J38" s="45"/>
      <c r="K38" s="45"/>
      <c r="L38" s="45"/>
      <c r="M38" s="165"/>
      <c r="N38" s="165"/>
      <c r="O38" s="165"/>
      <c r="P38" s="165"/>
      <c r="Q38" s="165"/>
      <c r="R38" s="165"/>
      <c r="S38" s="165"/>
      <c r="T38" s="165"/>
      <c r="U38" s="165"/>
      <c r="V38" s="165"/>
      <c r="W38" s="165"/>
      <c r="X38" s="165"/>
      <c r="Y38" s="165"/>
      <c r="Z38" s="165"/>
      <c r="AA38" s="165"/>
      <c r="AB38" s="165"/>
      <c r="AC38" s="165"/>
      <c r="AD38" s="165"/>
      <c r="AE38" s="165"/>
      <c r="AF38" s="166"/>
      <c r="AG38" s="167"/>
      <c r="AH38" s="165"/>
      <c r="AI38" s="45"/>
      <c r="AJ38" s="45"/>
      <c r="AK38" s="45"/>
      <c r="AL38" s="45"/>
      <c r="AM38" s="45"/>
      <c r="AN38" s="45"/>
      <c r="AO38" s="45"/>
      <c r="AP38" s="45"/>
      <c r="AQ38" s="45"/>
      <c r="AR38" s="45"/>
      <c r="AS38" s="45"/>
      <c r="AT38" s="286"/>
      <c r="AU38" s="287"/>
      <c r="AV38" s="287"/>
      <c r="AW38" s="287"/>
      <c r="AX38" s="287"/>
      <c r="AY38" s="287"/>
      <c r="AZ38" s="288"/>
      <c r="BA38" s="153"/>
      <c r="BB38" s="3"/>
      <c r="BG38" s="211" t="s">
        <v>459</v>
      </c>
      <c r="BH38" s="211">
        <v>52</v>
      </c>
      <c r="DH38" s="64"/>
      <c r="DI38" s="62"/>
      <c r="DJ38" s="41"/>
      <c r="DK38" s="41"/>
      <c r="DL38" s="63"/>
      <c r="DM38" s="41"/>
      <c r="DN38" s="62"/>
    </row>
    <row r="39" spans="2:118" ht="12" customHeight="1">
      <c r="B39" s="44"/>
      <c r="C39" s="298"/>
      <c r="D39" s="299"/>
      <c r="E39" s="299"/>
      <c r="F39" s="300"/>
      <c r="G39" s="152" t="s">
        <v>758</v>
      </c>
      <c r="H39" s="45"/>
      <c r="I39" s="158"/>
      <c r="J39" s="45"/>
      <c r="K39" s="45" t="s">
        <v>454</v>
      </c>
      <c r="L39" s="45"/>
      <c r="M39" s="165"/>
      <c r="N39" s="165"/>
      <c r="O39" s="165"/>
      <c r="P39" s="165"/>
      <c r="Q39" s="165"/>
      <c r="R39" s="165"/>
      <c r="S39" s="165"/>
      <c r="T39" s="165"/>
      <c r="U39" s="165"/>
      <c r="V39" s="165"/>
      <c r="W39" s="165"/>
      <c r="X39" s="165"/>
      <c r="Y39" s="165"/>
      <c r="Z39" s="165"/>
      <c r="AA39" s="165"/>
      <c r="AB39" s="165"/>
      <c r="AC39" s="165"/>
      <c r="AD39" s="165"/>
      <c r="AE39" s="165"/>
      <c r="AF39" s="166"/>
      <c r="AG39" s="167"/>
      <c r="AH39" s="165"/>
      <c r="AI39" s="45"/>
      <c r="AJ39" s="45"/>
      <c r="AK39" s="45"/>
      <c r="AL39" s="45"/>
      <c r="AM39" s="45"/>
      <c r="AN39" s="45"/>
      <c r="AO39" s="45"/>
      <c r="AP39" s="45"/>
      <c r="AQ39" s="45"/>
      <c r="AR39" s="45"/>
      <c r="AS39" s="45"/>
      <c r="AT39" s="45"/>
      <c r="AU39" s="45"/>
      <c r="AV39" s="45"/>
      <c r="AW39" s="45"/>
      <c r="AX39" s="45"/>
      <c r="AY39" s="45"/>
      <c r="AZ39" s="45"/>
      <c r="BA39" s="153"/>
      <c r="BB39" s="3"/>
      <c r="BG39" s="211" t="s">
        <v>460</v>
      </c>
      <c r="BH39" s="211">
        <v>48</v>
      </c>
      <c r="DH39" s="64"/>
      <c r="DI39" s="41"/>
      <c r="DJ39" s="62"/>
      <c r="DK39" s="41"/>
      <c r="DL39" s="63"/>
      <c r="DM39" s="41"/>
      <c r="DN39" s="62"/>
    </row>
    <row r="40" spans="2:118" ht="12" customHeight="1">
      <c r="B40" s="44"/>
      <c r="C40" s="298"/>
      <c r="D40" s="299"/>
      <c r="E40" s="299"/>
      <c r="F40" s="300"/>
      <c r="G40" s="168"/>
      <c r="H40" s="169"/>
      <c r="I40" s="169"/>
      <c r="J40" s="169"/>
      <c r="K40" s="169"/>
      <c r="L40" s="169"/>
      <c r="M40" s="107"/>
      <c r="N40" s="107"/>
      <c r="O40" s="107"/>
      <c r="P40" s="107"/>
      <c r="Q40" s="107"/>
      <c r="R40" s="107"/>
      <c r="S40" s="107"/>
      <c r="T40" s="107"/>
      <c r="U40" s="107"/>
      <c r="V40" s="107"/>
      <c r="W40" s="107"/>
      <c r="X40" s="107"/>
      <c r="Y40" s="107"/>
      <c r="Z40" s="107"/>
      <c r="AA40" s="107"/>
      <c r="AB40" s="107"/>
      <c r="AC40" s="107"/>
      <c r="AD40" s="107"/>
      <c r="AE40" s="107"/>
      <c r="AF40" s="170"/>
      <c r="AG40" s="171" t="s">
        <v>458</v>
      </c>
      <c r="AH40" s="107"/>
      <c r="AI40" s="172"/>
      <c r="AJ40" s="172"/>
      <c r="AK40" s="172"/>
      <c r="AL40" s="173"/>
      <c r="AM40" s="173"/>
      <c r="AN40" s="173"/>
      <c r="AO40" s="139"/>
      <c r="AP40" s="139"/>
      <c r="AQ40" s="139"/>
      <c r="AR40" s="139"/>
      <c r="AS40" s="174"/>
      <c r="AT40" s="289"/>
      <c r="AU40" s="290"/>
      <c r="AV40" s="290"/>
      <c r="AW40" s="290"/>
      <c r="AX40" s="290"/>
      <c r="AY40" s="290"/>
      <c r="AZ40" s="291"/>
      <c r="BA40" s="175"/>
      <c r="BB40" s="3"/>
      <c r="BG40" s="211" t="s">
        <v>461</v>
      </c>
      <c r="BH40" s="211">
        <v>112</v>
      </c>
      <c r="DH40" s="41"/>
      <c r="DI40" s="41"/>
      <c r="DJ40" s="62"/>
      <c r="DK40" s="41"/>
      <c r="DL40" s="63"/>
      <c r="DM40" s="41"/>
      <c r="DN40" s="41"/>
    </row>
    <row r="41" spans="2:118" ht="12" customHeight="1">
      <c r="B41" s="44"/>
      <c r="C41" s="298"/>
      <c r="D41" s="299"/>
      <c r="E41" s="299"/>
      <c r="F41" s="300"/>
      <c r="G41" s="176" t="s">
        <v>457</v>
      </c>
      <c r="H41" s="177"/>
      <c r="I41" s="158"/>
      <c r="J41" s="177"/>
      <c r="K41" s="177" t="s">
        <v>759</v>
      </c>
      <c r="L41" s="177"/>
      <c r="M41" s="177"/>
      <c r="N41" s="177"/>
      <c r="O41" s="177"/>
      <c r="P41" s="177"/>
      <c r="Q41" s="177"/>
      <c r="R41" s="177"/>
      <c r="S41" s="177"/>
      <c r="T41" s="177"/>
      <c r="U41" s="177"/>
      <c r="V41" s="177"/>
      <c r="W41" s="177"/>
      <c r="X41" s="177"/>
      <c r="Y41" s="177"/>
      <c r="Z41" s="177"/>
      <c r="AA41" s="177"/>
      <c r="AB41" s="177"/>
      <c r="AC41" s="177"/>
      <c r="AD41" s="177"/>
      <c r="AE41" s="177"/>
      <c r="AF41" s="178"/>
      <c r="AG41" s="171"/>
      <c r="AH41" s="107"/>
      <c r="AI41" s="172"/>
      <c r="AJ41" s="172"/>
      <c r="AK41" s="172"/>
      <c r="AL41" s="173"/>
      <c r="AM41" s="173"/>
      <c r="AN41" s="173"/>
      <c r="AO41" s="139"/>
      <c r="AP41" s="139"/>
      <c r="AQ41" s="139"/>
      <c r="AR41" s="139"/>
      <c r="AS41" s="174"/>
      <c r="AT41" s="292"/>
      <c r="AU41" s="293"/>
      <c r="AV41" s="293"/>
      <c r="AW41" s="293"/>
      <c r="AX41" s="293"/>
      <c r="AY41" s="293"/>
      <c r="AZ41" s="294"/>
      <c r="BA41" s="175"/>
      <c r="BB41" s="3"/>
      <c r="BG41" s="211" t="s">
        <v>465</v>
      </c>
      <c r="BH41" s="211">
        <v>84</v>
      </c>
      <c r="DH41" s="41"/>
      <c r="DI41" s="41"/>
      <c r="DJ41" s="41"/>
      <c r="DK41" s="41"/>
      <c r="DL41" s="41"/>
      <c r="DM41" s="41"/>
      <c r="DN41" s="41"/>
    </row>
    <row r="42" spans="2:118" ht="12" customHeight="1">
      <c r="B42" s="44"/>
      <c r="C42" s="298"/>
      <c r="D42" s="299"/>
      <c r="E42" s="299"/>
      <c r="F42" s="300"/>
      <c r="G42" s="176"/>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8"/>
      <c r="AG42" s="171"/>
      <c r="AH42" s="107"/>
      <c r="AI42" s="172"/>
      <c r="AJ42" s="172"/>
      <c r="AK42" s="172"/>
      <c r="AL42" s="173"/>
      <c r="AM42" s="173"/>
      <c r="AN42" s="173"/>
      <c r="AO42" s="139"/>
      <c r="AP42" s="139"/>
      <c r="AQ42" s="139"/>
      <c r="AR42" s="139"/>
      <c r="AS42" s="174"/>
      <c r="AT42" s="209"/>
      <c r="AU42" s="209"/>
      <c r="AV42" s="209"/>
      <c r="AW42" s="210"/>
      <c r="AX42" s="210"/>
      <c r="AY42" s="210"/>
      <c r="AZ42" s="210"/>
      <c r="BA42" s="175"/>
      <c r="BB42" s="3"/>
      <c r="BG42" s="211" t="s">
        <v>466</v>
      </c>
      <c r="BH42" s="211">
        <v>56</v>
      </c>
      <c r="DH42" s="41"/>
      <c r="DI42" s="41"/>
      <c r="DJ42" s="41"/>
      <c r="DK42" s="41"/>
      <c r="DL42" s="41"/>
      <c r="DM42" s="41"/>
      <c r="DN42" s="41"/>
    </row>
    <row r="43" spans="2:118" ht="9.75" customHeight="1">
      <c r="B43" s="44"/>
      <c r="C43" s="298"/>
      <c r="D43" s="299"/>
      <c r="E43" s="299"/>
      <c r="F43" s="300"/>
      <c r="G43" s="176"/>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8"/>
      <c r="AG43" s="171" t="s">
        <v>464</v>
      </c>
      <c r="AH43" s="107"/>
      <c r="AI43" s="172"/>
      <c r="AJ43" s="172"/>
      <c r="AK43" s="172"/>
      <c r="AL43" s="173"/>
      <c r="AM43" s="173"/>
      <c r="AN43" s="173"/>
      <c r="AO43" s="139"/>
      <c r="AP43" s="139"/>
      <c r="AQ43" s="139"/>
      <c r="AR43" s="139"/>
      <c r="AS43" s="174"/>
      <c r="AT43" s="289"/>
      <c r="AU43" s="290"/>
      <c r="AV43" s="290"/>
      <c r="AW43" s="290"/>
      <c r="AX43" s="290"/>
      <c r="AY43" s="290"/>
      <c r="AZ43" s="291"/>
      <c r="BA43" s="175"/>
      <c r="BB43" s="3"/>
      <c r="BG43" s="211" t="s">
        <v>467</v>
      </c>
      <c r="BH43" s="211">
        <v>204</v>
      </c>
      <c r="DH43" s="41"/>
      <c r="DI43" s="41"/>
      <c r="DJ43" s="41"/>
      <c r="DK43" s="41"/>
      <c r="DL43" s="41"/>
      <c r="DM43" s="41"/>
      <c r="DN43" s="41"/>
    </row>
    <row r="44" spans="2:118" ht="12" customHeight="1">
      <c r="B44" s="44"/>
      <c r="C44" s="298"/>
      <c r="D44" s="299"/>
      <c r="E44" s="299"/>
      <c r="F44" s="300"/>
      <c r="G44" s="176" t="s">
        <v>462</v>
      </c>
      <c r="H44" s="177"/>
      <c r="I44" s="158"/>
      <c r="J44" s="177"/>
      <c r="K44" s="177" t="s">
        <v>463</v>
      </c>
      <c r="L44" s="177"/>
      <c r="M44" s="177"/>
      <c r="N44" s="177"/>
      <c r="O44" s="177"/>
      <c r="P44" s="177"/>
      <c r="Q44" s="177"/>
      <c r="R44" s="177"/>
      <c r="S44" s="177"/>
      <c r="T44" s="177"/>
      <c r="U44" s="177"/>
      <c r="V44" s="177"/>
      <c r="W44" s="177"/>
      <c r="X44" s="177"/>
      <c r="Y44" s="177"/>
      <c r="Z44" s="177"/>
      <c r="AA44" s="177"/>
      <c r="AB44" s="177"/>
      <c r="AC44" s="177"/>
      <c r="AD44" s="177"/>
      <c r="AE44" s="177"/>
      <c r="AF44" s="178"/>
      <c r="AG44" s="171"/>
      <c r="AH44" s="107"/>
      <c r="AI44" s="172"/>
      <c r="AJ44" s="172"/>
      <c r="AK44" s="172"/>
      <c r="AL44" s="173"/>
      <c r="AM44" s="173"/>
      <c r="AN44" s="173"/>
      <c r="AO44" s="139"/>
      <c r="AP44" s="139"/>
      <c r="AQ44" s="139"/>
      <c r="AR44" s="139"/>
      <c r="AS44" s="174"/>
      <c r="AT44" s="292"/>
      <c r="AU44" s="293"/>
      <c r="AV44" s="293"/>
      <c r="AW44" s="293"/>
      <c r="AX44" s="293"/>
      <c r="AY44" s="293"/>
      <c r="AZ44" s="294"/>
      <c r="BA44" s="175"/>
      <c r="BB44" s="3"/>
      <c r="BG44" s="211" t="s">
        <v>468</v>
      </c>
      <c r="BH44" s="211">
        <v>60</v>
      </c>
      <c r="DH44" s="41"/>
      <c r="DI44" s="41"/>
      <c r="DJ44" s="41"/>
      <c r="DK44" s="41"/>
      <c r="DL44" s="41"/>
      <c r="DM44" s="41"/>
      <c r="DN44" s="41"/>
    </row>
    <row r="45" spans="2:118" ht="9.75" customHeight="1">
      <c r="B45" s="44"/>
      <c r="C45" s="298"/>
      <c r="D45" s="299"/>
      <c r="E45" s="299"/>
      <c r="F45" s="300"/>
      <c r="G45" s="176"/>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8"/>
      <c r="AG45" s="176"/>
      <c r="AH45" s="177"/>
      <c r="AI45" s="177"/>
      <c r="AJ45" s="177"/>
      <c r="AK45" s="177"/>
      <c r="AL45" s="177"/>
      <c r="AM45" s="177"/>
      <c r="AN45" s="177"/>
      <c r="AO45" s="180"/>
      <c r="AP45" s="180"/>
      <c r="AQ45" s="180"/>
      <c r="AR45" s="180"/>
      <c r="AS45" s="181"/>
      <c r="AT45" s="181"/>
      <c r="AU45" s="181"/>
      <c r="AV45" s="181"/>
      <c r="AW45" s="182"/>
      <c r="AX45" s="182"/>
      <c r="AY45" s="182"/>
      <c r="AZ45" s="182"/>
      <c r="BA45" s="183"/>
      <c r="BB45" s="3"/>
      <c r="BG45" s="211" t="s">
        <v>474</v>
      </c>
      <c r="BH45" s="211">
        <v>68</v>
      </c>
      <c r="DH45" s="41"/>
      <c r="DI45" s="41"/>
      <c r="DJ45" s="41"/>
      <c r="DK45" s="41"/>
      <c r="DL45" s="41"/>
      <c r="DM45" s="41"/>
      <c r="DN45" s="41"/>
    </row>
    <row r="46" spans="2:118" ht="12" customHeight="1">
      <c r="B46" s="44"/>
      <c r="C46" s="298"/>
      <c r="D46" s="299"/>
      <c r="E46" s="299"/>
      <c r="F46" s="300"/>
      <c r="G46" s="176" t="s">
        <v>469</v>
      </c>
      <c r="H46" s="177"/>
      <c r="I46" s="177"/>
      <c r="J46" s="177"/>
      <c r="K46" s="304">
        <f>VLOOKUP(BD46,$BG$18:$BH$266,2,FALSE)</f>
        <v>0</v>
      </c>
      <c r="L46" s="305"/>
      <c r="M46" s="177" t="s">
        <v>470</v>
      </c>
      <c r="N46" s="177"/>
      <c r="O46" s="177"/>
      <c r="P46" s="308"/>
      <c r="Q46" s="309"/>
      <c r="R46" s="310"/>
      <c r="S46" s="177" t="s">
        <v>471</v>
      </c>
      <c r="T46" s="177"/>
      <c r="U46" s="177"/>
      <c r="V46" s="177"/>
      <c r="W46" s="177"/>
      <c r="X46" s="177"/>
      <c r="Y46" s="177"/>
      <c r="Z46" s="177"/>
      <c r="AA46" s="177"/>
      <c r="AB46" s="253"/>
      <c r="AC46" s="254"/>
      <c r="AD46" s="254"/>
      <c r="AE46" s="255"/>
      <c r="AF46" s="178"/>
      <c r="AG46" s="176"/>
      <c r="AH46" s="177"/>
      <c r="AI46" s="177"/>
      <c r="AJ46" s="177"/>
      <c r="AK46" s="177"/>
      <c r="AL46" s="177"/>
      <c r="AM46" s="177"/>
      <c r="AN46" s="177"/>
      <c r="AO46" s="180"/>
      <c r="AP46" s="180"/>
      <c r="AQ46" s="180"/>
      <c r="AR46" s="180"/>
      <c r="AS46" s="181"/>
      <c r="AT46" s="181"/>
      <c r="AU46" s="181"/>
      <c r="AV46" s="181"/>
      <c r="AW46" s="182"/>
      <c r="AX46" s="182"/>
      <c r="AY46" s="182"/>
      <c r="AZ46" s="182"/>
      <c r="BA46" s="183"/>
      <c r="BB46" s="3"/>
      <c r="BD46" s="372" t="s">
        <v>211</v>
      </c>
      <c r="BE46" s="373"/>
      <c r="BG46" s="211" t="s">
        <v>475</v>
      </c>
      <c r="BH46" s="211">
        <v>70</v>
      </c>
      <c r="DH46" s="41"/>
      <c r="DI46" s="41"/>
      <c r="DJ46" s="41"/>
      <c r="DK46" s="41"/>
      <c r="DL46" s="41"/>
      <c r="DM46" s="41"/>
      <c r="DN46" s="41"/>
    </row>
    <row r="47" spans="2:118" ht="12" customHeight="1">
      <c r="B47" s="44"/>
      <c r="C47" s="298"/>
      <c r="D47" s="299"/>
      <c r="E47" s="299"/>
      <c r="F47" s="300"/>
      <c r="G47" s="176" t="s">
        <v>472</v>
      </c>
      <c r="H47" s="177"/>
      <c r="I47" s="177"/>
      <c r="J47" s="177"/>
      <c r="K47" s="306"/>
      <c r="L47" s="307"/>
      <c r="M47" s="177"/>
      <c r="N47" s="177"/>
      <c r="O47" s="177"/>
      <c r="P47" s="311"/>
      <c r="Q47" s="312"/>
      <c r="R47" s="313"/>
      <c r="S47" s="177" t="s">
        <v>473</v>
      </c>
      <c r="T47" s="177"/>
      <c r="U47" s="177"/>
      <c r="V47" s="177"/>
      <c r="W47" s="177"/>
      <c r="X47" s="177"/>
      <c r="Y47" s="177"/>
      <c r="Z47" s="177"/>
      <c r="AA47" s="177"/>
      <c r="AB47" s="256"/>
      <c r="AC47" s="257"/>
      <c r="AD47" s="257"/>
      <c r="AE47" s="258"/>
      <c r="AF47" s="178"/>
      <c r="AG47" s="176"/>
      <c r="AH47" s="177"/>
      <c r="AI47" s="177"/>
      <c r="AJ47" s="177"/>
      <c r="AK47" s="177"/>
      <c r="AL47" s="177"/>
      <c r="AM47" s="177"/>
      <c r="AN47" s="177"/>
      <c r="AO47" s="180"/>
      <c r="AP47" s="180"/>
      <c r="AQ47" s="180"/>
      <c r="AR47" s="180"/>
      <c r="AS47" s="181"/>
      <c r="AT47" s="181"/>
      <c r="AU47" s="181"/>
      <c r="AV47" s="181"/>
      <c r="AW47" s="182"/>
      <c r="AX47" s="182"/>
      <c r="AY47" s="182"/>
      <c r="AZ47" s="182"/>
      <c r="BA47" s="183"/>
      <c r="BB47" s="3"/>
      <c r="BD47" s="374"/>
      <c r="BE47" s="375"/>
      <c r="BG47" s="211" t="s">
        <v>478</v>
      </c>
      <c r="BH47" s="211">
        <v>72</v>
      </c>
      <c r="DH47" s="41"/>
      <c r="DI47" s="41"/>
      <c r="DJ47" s="41"/>
      <c r="DK47" s="41"/>
      <c r="DL47" s="41"/>
      <c r="DM47" s="41"/>
      <c r="DN47" s="41"/>
    </row>
    <row r="48" spans="2:118" ht="12" customHeight="1">
      <c r="B48" s="44"/>
      <c r="C48" s="298"/>
      <c r="D48" s="299"/>
      <c r="E48" s="299"/>
      <c r="F48" s="300"/>
      <c r="G48" s="176"/>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8"/>
      <c r="AG48" s="176"/>
      <c r="AH48" s="177"/>
      <c r="AI48" s="177"/>
      <c r="AJ48" s="177"/>
      <c r="AK48" s="177"/>
      <c r="AL48" s="177"/>
      <c r="AM48" s="177"/>
      <c r="AN48" s="177"/>
      <c r="AO48" s="180"/>
      <c r="AP48" s="180"/>
      <c r="AQ48" s="180"/>
      <c r="AR48" s="180"/>
      <c r="AS48" s="181"/>
      <c r="AT48" s="181"/>
      <c r="AU48" s="181"/>
      <c r="AV48" s="181"/>
      <c r="AW48" s="182"/>
      <c r="AX48" s="182"/>
      <c r="AY48" s="182"/>
      <c r="AZ48" s="182"/>
      <c r="BA48" s="183"/>
      <c r="BB48" s="3"/>
      <c r="BG48" s="211" t="s">
        <v>480</v>
      </c>
      <c r="BH48" s="211">
        <v>76</v>
      </c>
      <c r="DH48" s="41"/>
      <c r="DI48" s="41"/>
      <c r="DJ48" s="41"/>
      <c r="DK48" s="41"/>
      <c r="DL48" s="41"/>
      <c r="DM48" s="41"/>
      <c r="DN48" s="41"/>
    </row>
    <row r="49" spans="2:118" ht="12" customHeight="1">
      <c r="B49" s="44"/>
      <c r="C49" s="298"/>
      <c r="D49" s="299"/>
      <c r="E49" s="299"/>
      <c r="F49" s="300"/>
      <c r="G49" s="176" t="s">
        <v>476</v>
      </c>
      <c r="H49" s="177"/>
      <c r="I49" s="177"/>
      <c r="J49" s="177"/>
      <c r="K49" s="314"/>
      <c r="L49" s="315"/>
      <c r="M49" s="315"/>
      <c r="N49" s="315"/>
      <c r="O49" s="315"/>
      <c r="P49" s="315"/>
      <c r="Q49" s="315"/>
      <c r="R49" s="315"/>
      <c r="S49" s="315"/>
      <c r="T49" s="315"/>
      <c r="U49" s="315"/>
      <c r="V49" s="315"/>
      <c r="W49" s="315"/>
      <c r="X49" s="315"/>
      <c r="Y49" s="315"/>
      <c r="Z49" s="315"/>
      <c r="AA49" s="315"/>
      <c r="AB49" s="315"/>
      <c r="AC49" s="315"/>
      <c r="AD49" s="315"/>
      <c r="AE49" s="316"/>
      <c r="AF49" s="178"/>
      <c r="AG49" s="176" t="s">
        <v>477</v>
      </c>
      <c r="AH49" s="177"/>
      <c r="AI49" s="177"/>
      <c r="AJ49" s="177"/>
      <c r="AK49" s="177"/>
      <c r="AL49" s="177"/>
      <c r="AM49" s="177"/>
      <c r="AN49" s="177"/>
      <c r="AO49" s="180"/>
      <c r="AP49" s="180"/>
      <c r="AQ49" s="180"/>
      <c r="AR49" s="180"/>
      <c r="AS49" s="181"/>
      <c r="AT49" s="181"/>
      <c r="AU49" s="181"/>
      <c r="AV49" s="181"/>
      <c r="AW49" s="182"/>
      <c r="AX49" s="182"/>
      <c r="AY49" s="182"/>
      <c r="AZ49" s="182"/>
      <c r="BA49" s="183"/>
      <c r="BB49" s="3"/>
      <c r="BG49" s="211" t="s">
        <v>481</v>
      </c>
      <c r="BH49" s="211">
        <v>86</v>
      </c>
      <c r="DH49" s="41"/>
      <c r="DI49" s="41"/>
      <c r="DJ49" s="41"/>
      <c r="DK49" s="41"/>
      <c r="DL49" s="41"/>
      <c r="DM49" s="41"/>
      <c r="DN49" s="41"/>
    </row>
    <row r="50" spans="2:118" ht="12" customHeight="1">
      <c r="B50" s="44"/>
      <c r="C50" s="298"/>
      <c r="D50" s="299"/>
      <c r="E50" s="299"/>
      <c r="F50" s="300"/>
      <c r="G50" s="176"/>
      <c r="H50" s="177"/>
      <c r="I50" s="177"/>
      <c r="J50" s="177"/>
      <c r="K50" s="317"/>
      <c r="L50" s="318"/>
      <c r="M50" s="318"/>
      <c r="N50" s="318"/>
      <c r="O50" s="318"/>
      <c r="P50" s="318"/>
      <c r="Q50" s="318"/>
      <c r="R50" s="318"/>
      <c r="S50" s="318"/>
      <c r="T50" s="318"/>
      <c r="U50" s="318"/>
      <c r="V50" s="318"/>
      <c r="W50" s="318"/>
      <c r="X50" s="318"/>
      <c r="Y50" s="318"/>
      <c r="Z50" s="318"/>
      <c r="AA50" s="318"/>
      <c r="AB50" s="318"/>
      <c r="AC50" s="318"/>
      <c r="AD50" s="318"/>
      <c r="AE50" s="319"/>
      <c r="AF50" s="178"/>
      <c r="AG50" s="176" t="s">
        <v>479</v>
      </c>
      <c r="AH50" s="177"/>
      <c r="AI50" s="177"/>
      <c r="AJ50" s="177"/>
      <c r="AK50" s="177"/>
      <c r="AL50" s="177"/>
      <c r="AM50" s="177"/>
      <c r="AN50" s="177"/>
      <c r="AO50" s="180"/>
      <c r="AP50" s="180"/>
      <c r="AQ50" s="180"/>
      <c r="AR50" s="180"/>
      <c r="AS50" s="181"/>
      <c r="AT50" s="181"/>
      <c r="AU50" s="181"/>
      <c r="AV50" s="181"/>
      <c r="AW50" s="182"/>
      <c r="AX50" s="182"/>
      <c r="AY50" s="182"/>
      <c r="AZ50" s="182"/>
      <c r="BA50" s="183"/>
      <c r="BB50" s="3"/>
      <c r="BG50" s="211" t="s">
        <v>485</v>
      </c>
      <c r="BH50" s="211">
        <v>96</v>
      </c>
      <c r="DH50" s="41"/>
      <c r="DI50" s="41"/>
      <c r="DJ50" s="41"/>
      <c r="DK50" s="41"/>
      <c r="DL50" s="41"/>
      <c r="DM50" s="41"/>
      <c r="DN50" s="41"/>
    </row>
    <row r="51" spans="2:118" ht="9" customHeight="1">
      <c r="B51" s="44"/>
      <c r="C51" s="298"/>
      <c r="D51" s="299"/>
      <c r="E51" s="299"/>
      <c r="F51" s="300"/>
      <c r="G51" s="176"/>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8"/>
      <c r="AG51" s="176"/>
      <c r="AH51" s="177"/>
      <c r="AI51" s="177"/>
      <c r="AJ51" s="177"/>
      <c r="AK51" s="177"/>
      <c r="AL51" s="177"/>
      <c r="AM51" s="177"/>
      <c r="AN51" s="177"/>
      <c r="AO51" s="180"/>
      <c r="AP51" s="180"/>
      <c r="AQ51" s="180"/>
      <c r="AR51" s="180"/>
      <c r="AS51" s="181"/>
      <c r="AT51" s="181"/>
      <c r="AU51" s="181"/>
      <c r="AV51" s="181"/>
      <c r="AW51" s="182"/>
      <c r="AX51" s="182"/>
      <c r="AY51" s="182"/>
      <c r="AZ51" s="182"/>
      <c r="BA51" s="183"/>
      <c r="BB51" s="3"/>
      <c r="BG51" s="211" t="s">
        <v>486</v>
      </c>
      <c r="BH51" s="211">
        <v>854</v>
      </c>
      <c r="DH51" s="41"/>
      <c r="DI51" s="41"/>
      <c r="DJ51" s="41"/>
      <c r="DK51" s="41"/>
      <c r="DL51" s="41"/>
      <c r="DM51" s="41"/>
      <c r="DN51" s="41"/>
    </row>
    <row r="52" spans="2:118" ht="12" customHeight="1">
      <c r="B52" s="44"/>
      <c r="C52" s="298"/>
      <c r="D52" s="299"/>
      <c r="E52" s="299"/>
      <c r="F52" s="300"/>
      <c r="G52" s="176" t="s">
        <v>482</v>
      </c>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8"/>
      <c r="AG52" s="176" t="s">
        <v>483</v>
      </c>
      <c r="AH52" s="177"/>
      <c r="AI52" s="253"/>
      <c r="AJ52" s="254"/>
      <c r="AK52" s="254"/>
      <c r="AL52" s="255"/>
      <c r="AM52" s="177"/>
      <c r="AN52" s="177" t="s">
        <v>484</v>
      </c>
      <c r="AO52" s="180"/>
      <c r="AP52" s="320"/>
      <c r="AQ52" s="321"/>
      <c r="AR52" s="321"/>
      <c r="AS52" s="322"/>
      <c r="AT52" s="181"/>
      <c r="AU52" s="181"/>
      <c r="AV52" s="181"/>
      <c r="AW52" s="182"/>
      <c r="AX52" s="182"/>
      <c r="AY52" s="182"/>
      <c r="AZ52" s="182"/>
      <c r="BA52" s="183"/>
      <c r="BB52" s="3"/>
      <c r="BG52" s="211" t="s">
        <v>487</v>
      </c>
      <c r="BH52" s="211">
        <v>108</v>
      </c>
      <c r="DH52" s="41"/>
      <c r="DI52" s="41"/>
      <c r="DJ52" s="41"/>
      <c r="DK52" s="41"/>
      <c r="DL52" s="41"/>
      <c r="DM52" s="41"/>
      <c r="DN52" s="41"/>
    </row>
    <row r="53" spans="2:118" ht="8.25" customHeight="1">
      <c r="B53" s="44"/>
      <c r="C53" s="298"/>
      <c r="D53" s="299"/>
      <c r="E53" s="299"/>
      <c r="F53" s="300"/>
      <c r="G53" s="176"/>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8"/>
      <c r="AG53" s="176"/>
      <c r="AH53" s="177"/>
      <c r="AI53" s="256"/>
      <c r="AJ53" s="257"/>
      <c r="AK53" s="257"/>
      <c r="AL53" s="258"/>
      <c r="AM53" s="177"/>
      <c r="AN53" s="177"/>
      <c r="AO53" s="180"/>
      <c r="AP53" s="323"/>
      <c r="AQ53" s="324"/>
      <c r="AR53" s="324"/>
      <c r="AS53" s="325"/>
      <c r="AT53" s="181"/>
      <c r="AU53" s="181"/>
      <c r="AV53" s="181"/>
      <c r="AW53" s="182"/>
      <c r="AX53" s="182"/>
      <c r="AY53" s="182"/>
      <c r="AZ53" s="182"/>
      <c r="BA53" s="183"/>
      <c r="BB53" s="3"/>
      <c r="BG53" s="211" t="s">
        <v>488</v>
      </c>
      <c r="BH53" s="211">
        <v>64</v>
      </c>
      <c r="DH53" s="41"/>
      <c r="DI53" s="41"/>
      <c r="DJ53" s="41"/>
      <c r="DK53" s="41"/>
      <c r="DL53" s="41"/>
      <c r="DM53" s="41"/>
      <c r="DN53" s="41"/>
    </row>
    <row r="54" spans="2:118" ht="12" customHeight="1">
      <c r="B54" s="44"/>
      <c r="C54" s="298"/>
      <c r="D54" s="299"/>
      <c r="E54" s="299"/>
      <c r="F54" s="300"/>
      <c r="G54" s="176"/>
      <c r="H54" s="177"/>
      <c r="I54" s="177"/>
      <c r="J54" s="177"/>
      <c r="K54" s="314"/>
      <c r="L54" s="315"/>
      <c r="M54" s="315"/>
      <c r="N54" s="315"/>
      <c r="O54" s="315"/>
      <c r="P54" s="315"/>
      <c r="Q54" s="315"/>
      <c r="R54" s="315"/>
      <c r="S54" s="315"/>
      <c r="T54" s="315"/>
      <c r="U54" s="315"/>
      <c r="V54" s="315"/>
      <c r="W54" s="315"/>
      <c r="X54" s="315"/>
      <c r="Y54" s="315"/>
      <c r="Z54" s="315"/>
      <c r="AA54" s="315"/>
      <c r="AB54" s="315"/>
      <c r="AC54" s="315"/>
      <c r="AD54" s="315"/>
      <c r="AE54" s="316"/>
      <c r="AF54" s="178"/>
      <c r="AG54" s="176"/>
      <c r="AH54" s="177"/>
      <c r="AI54" s="177"/>
      <c r="AJ54" s="177"/>
      <c r="AK54" s="177"/>
      <c r="AL54" s="177"/>
      <c r="AM54" s="177"/>
      <c r="AN54" s="177"/>
      <c r="AO54" s="180"/>
      <c r="AP54" s="180"/>
      <c r="AQ54" s="180"/>
      <c r="AR54" s="180"/>
      <c r="AS54" s="181"/>
      <c r="AT54" s="181"/>
      <c r="AU54" s="181"/>
      <c r="AV54" s="181"/>
      <c r="AW54" s="182"/>
      <c r="AX54" s="182"/>
      <c r="AY54" s="182"/>
      <c r="AZ54" s="182"/>
      <c r="BA54" s="183"/>
      <c r="BB54" s="3"/>
      <c r="BG54" s="211" t="s">
        <v>489</v>
      </c>
      <c r="BH54" s="211">
        <v>535</v>
      </c>
      <c r="DH54" s="65"/>
      <c r="DI54" s="41"/>
      <c r="DJ54" s="41"/>
      <c r="DK54" s="41"/>
      <c r="DL54" s="41"/>
      <c r="DM54" s="41"/>
      <c r="DN54" s="41"/>
    </row>
    <row r="55" spans="2:118" ht="12" customHeight="1">
      <c r="B55" s="44"/>
      <c r="C55" s="298"/>
      <c r="D55" s="299"/>
      <c r="E55" s="299"/>
      <c r="F55" s="300"/>
      <c r="G55" s="184"/>
      <c r="H55" s="185"/>
      <c r="I55" s="185"/>
      <c r="J55" s="185"/>
      <c r="K55" s="317"/>
      <c r="L55" s="318"/>
      <c r="M55" s="318"/>
      <c r="N55" s="318"/>
      <c r="O55" s="318"/>
      <c r="P55" s="318"/>
      <c r="Q55" s="318"/>
      <c r="R55" s="318"/>
      <c r="S55" s="318"/>
      <c r="T55" s="318"/>
      <c r="U55" s="318"/>
      <c r="V55" s="318"/>
      <c r="W55" s="318"/>
      <c r="X55" s="318"/>
      <c r="Y55" s="318"/>
      <c r="Z55" s="318"/>
      <c r="AA55" s="318"/>
      <c r="AB55" s="318"/>
      <c r="AC55" s="318"/>
      <c r="AD55" s="318"/>
      <c r="AE55" s="319"/>
      <c r="AF55" s="186"/>
      <c r="AG55" s="184"/>
      <c r="AH55" s="185"/>
      <c r="AI55" s="185"/>
      <c r="AJ55" s="185"/>
      <c r="AK55" s="185"/>
      <c r="AL55" s="185"/>
      <c r="AM55" s="185"/>
      <c r="AN55" s="185"/>
      <c r="AO55" s="185"/>
      <c r="AP55" s="185"/>
      <c r="AQ55" s="185"/>
      <c r="AR55" s="185"/>
      <c r="AS55" s="185"/>
      <c r="AT55" s="185"/>
      <c r="AU55" s="185"/>
      <c r="AV55" s="185"/>
      <c r="AW55" s="187"/>
      <c r="AX55" s="187"/>
      <c r="AY55" s="187"/>
      <c r="AZ55" s="187"/>
      <c r="BA55" s="188"/>
      <c r="BB55" s="3"/>
      <c r="BG55" s="211" t="s">
        <v>491</v>
      </c>
      <c r="BH55" s="211">
        <v>548</v>
      </c>
      <c r="DH55" s="41"/>
      <c r="DI55" s="41"/>
      <c r="DJ55" s="41"/>
      <c r="DK55" s="41"/>
      <c r="DL55" s="41"/>
      <c r="DM55" s="41"/>
      <c r="DN55" s="41"/>
    </row>
    <row r="56" spans="2:118" ht="9.75" customHeight="1">
      <c r="B56" s="44"/>
      <c r="C56" s="301"/>
      <c r="D56" s="302"/>
      <c r="E56" s="302"/>
      <c r="F56" s="303"/>
      <c r="G56" s="189"/>
      <c r="H56" s="190"/>
      <c r="I56" s="190"/>
      <c r="J56" s="190"/>
      <c r="K56" s="190"/>
      <c r="L56" s="190"/>
      <c r="M56" s="191"/>
      <c r="N56" s="191"/>
      <c r="O56" s="191"/>
      <c r="P56" s="191"/>
      <c r="Q56" s="191"/>
      <c r="R56" s="191"/>
      <c r="S56" s="191"/>
      <c r="T56" s="191"/>
      <c r="U56" s="191"/>
      <c r="V56" s="191"/>
      <c r="W56" s="191"/>
      <c r="X56" s="191"/>
      <c r="Y56" s="191"/>
      <c r="Z56" s="191"/>
      <c r="AA56" s="191"/>
      <c r="AB56" s="191"/>
      <c r="AC56" s="191"/>
      <c r="AD56" s="191"/>
      <c r="AE56" s="191"/>
      <c r="AF56" s="192"/>
      <c r="AG56" s="193"/>
      <c r="AH56" s="194"/>
      <c r="AI56" s="191"/>
      <c r="AJ56" s="191"/>
      <c r="AK56" s="191"/>
      <c r="AL56" s="191"/>
      <c r="AM56" s="194"/>
      <c r="AN56" s="195"/>
      <c r="AO56" s="195"/>
      <c r="AP56" s="190"/>
      <c r="AQ56" s="190"/>
      <c r="AR56" s="190"/>
      <c r="AS56" s="190"/>
      <c r="AT56" s="190"/>
      <c r="AU56" s="190"/>
      <c r="AV56" s="190"/>
      <c r="AW56" s="190"/>
      <c r="AX56" s="190"/>
      <c r="AY56" s="190"/>
      <c r="AZ56" s="190"/>
      <c r="BA56" s="196"/>
      <c r="BB56" s="3"/>
      <c r="BG56" s="211" t="s">
        <v>494</v>
      </c>
      <c r="BH56" s="211">
        <v>826</v>
      </c>
      <c r="DH56" s="41"/>
      <c r="DI56" s="41"/>
      <c r="DJ56" s="41"/>
      <c r="DK56" s="41"/>
      <c r="DL56" s="41"/>
      <c r="DM56" s="41"/>
      <c r="DN56" s="41"/>
    </row>
    <row r="57" spans="2:118" ht="12" customHeight="1">
      <c r="B57" s="44"/>
      <c r="C57" s="326" t="s">
        <v>490</v>
      </c>
      <c r="D57" s="327"/>
      <c r="E57" s="327"/>
      <c r="F57" s="328"/>
      <c r="G57" s="201"/>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202"/>
      <c r="AG57" s="201"/>
      <c r="AH57" s="198"/>
      <c r="AI57" s="198"/>
      <c r="AJ57" s="198"/>
      <c r="AK57" s="198"/>
      <c r="AL57" s="198"/>
      <c r="AM57" s="198"/>
      <c r="AN57" s="198"/>
      <c r="AO57" s="198"/>
      <c r="AP57" s="198"/>
      <c r="AQ57" s="198"/>
      <c r="AR57" s="198"/>
      <c r="AS57" s="198"/>
      <c r="AT57" s="198"/>
      <c r="AU57" s="198"/>
      <c r="AV57" s="198"/>
      <c r="AW57" s="198"/>
      <c r="AX57" s="198"/>
      <c r="AY57" s="198"/>
      <c r="AZ57" s="198"/>
      <c r="BA57" s="202"/>
      <c r="BB57" s="3"/>
      <c r="BG57" s="211" t="s">
        <v>495</v>
      </c>
      <c r="BH57" s="211">
        <v>348</v>
      </c>
      <c r="DH57" s="54"/>
      <c r="DI57" s="55"/>
      <c r="DJ57" s="55"/>
      <c r="DK57" s="55"/>
      <c r="DL57" s="56"/>
      <c r="DM57" s="54"/>
      <c r="DN57" s="57"/>
    </row>
    <row r="58" spans="2:118" ht="12" customHeight="1">
      <c r="B58" s="44"/>
      <c r="C58" s="329"/>
      <c r="D58" s="330"/>
      <c r="E58" s="330"/>
      <c r="F58" s="331"/>
      <c r="G58" s="203" t="s">
        <v>492</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204"/>
      <c r="AG58" s="203" t="s">
        <v>493</v>
      </c>
      <c r="AH58" s="199"/>
      <c r="AI58" s="199"/>
      <c r="AJ58" s="199"/>
      <c r="AK58" s="199"/>
      <c r="AL58" s="199"/>
      <c r="AM58" s="199"/>
      <c r="AN58" s="199"/>
      <c r="AO58" s="199"/>
      <c r="AP58" s="199"/>
      <c r="AQ58" s="199"/>
      <c r="AR58" s="199"/>
      <c r="AS58" s="199"/>
      <c r="AT58" s="283"/>
      <c r="AU58" s="284"/>
      <c r="AV58" s="284"/>
      <c r="AW58" s="284"/>
      <c r="AX58" s="284"/>
      <c r="AY58" s="284"/>
      <c r="AZ58" s="285"/>
      <c r="BA58" s="204"/>
      <c r="BB58" s="3"/>
      <c r="BG58" s="211" t="s">
        <v>498</v>
      </c>
      <c r="BH58" s="211">
        <v>862</v>
      </c>
      <c r="DH58" s="58"/>
      <c r="DI58" s="59"/>
      <c r="DJ58" s="58"/>
      <c r="DK58" s="58"/>
      <c r="DL58" s="58"/>
      <c r="DM58" s="58"/>
      <c r="DN58" s="58"/>
    </row>
    <row r="59" spans="2:118" ht="12" customHeight="1">
      <c r="B59" s="44"/>
      <c r="C59" s="329"/>
      <c r="D59" s="330"/>
      <c r="E59" s="330"/>
      <c r="F59" s="331"/>
      <c r="G59" s="203"/>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204"/>
      <c r="AG59" s="203"/>
      <c r="AH59" s="199"/>
      <c r="AI59" s="199"/>
      <c r="AJ59" s="199"/>
      <c r="AK59" s="199"/>
      <c r="AL59" s="199"/>
      <c r="AM59" s="199"/>
      <c r="AN59" s="199"/>
      <c r="AO59" s="199"/>
      <c r="AP59" s="199"/>
      <c r="AQ59" s="199"/>
      <c r="AR59" s="199"/>
      <c r="AS59" s="199"/>
      <c r="AT59" s="286"/>
      <c r="AU59" s="287"/>
      <c r="AV59" s="287"/>
      <c r="AW59" s="287"/>
      <c r="AX59" s="287"/>
      <c r="AY59" s="287"/>
      <c r="AZ59" s="288"/>
      <c r="BA59" s="204"/>
      <c r="BB59" s="3"/>
      <c r="BG59" s="211" t="s">
        <v>500</v>
      </c>
      <c r="BH59" s="211">
        <v>92</v>
      </c>
      <c r="DH59" s="58"/>
      <c r="DI59" s="59"/>
      <c r="DJ59" s="58"/>
      <c r="DK59" s="58"/>
      <c r="DL59" s="58"/>
      <c r="DM59" s="58"/>
      <c r="DN59" s="58"/>
    </row>
    <row r="60" spans="2:118" ht="12" customHeight="1">
      <c r="B60" s="44"/>
      <c r="C60" s="329"/>
      <c r="D60" s="330"/>
      <c r="E60" s="330"/>
      <c r="F60" s="331"/>
      <c r="G60" s="203"/>
      <c r="H60" s="158"/>
      <c r="I60" s="199" t="s">
        <v>496</v>
      </c>
      <c r="J60" s="199"/>
      <c r="K60" s="199"/>
      <c r="L60" s="199"/>
      <c r="M60" s="158"/>
      <c r="N60" s="199" t="s">
        <v>434</v>
      </c>
      <c r="O60" s="199"/>
      <c r="P60" s="199"/>
      <c r="Q60" s="199"/>
      <c r="R60" s="199"/>
      <c r="S60" s="7"/>
      <c r="T60" s="158"/>
      <c r="U60" s="199" t="s">
        <v>497</v>
      </c>
      <c r="V60" s="199"/>
      <c r="W60" s="199"/>
      <c r="X60" s="199"/>
      <c r="Y60" s="199"/>
      <c r="Z60" s="199"/>
      <c r="AA60" s="199"/>
      <c r="AB60" s="199"/>
      <c r="AC60" s="199"/>
      <c r="AD60" s="199"/>
      <c r="AE60" s="199"/>
      <c r="AF60" s="204"/>
      <c r="AG60" s="203"/>
      <c r="AH60" s="199"/>
      <c r="AI60" s="199"/>
      <c r="AJ60" s="199"/>
      <c r="AK60" s="199"/>
      <c r="AL60" s="199"/>
      <c r="AM60" s="199"/>
      <c r="AN60" s="199"/>
      <c r="AO60" s="199"/>
      <c r="AP60" s="199"/>
      <c r="AQ60" s="199"/>
      <c r="AR60" s="199"/>
      <c r="AS60" s="199"/>
      <c r="AT60" s="199"/>
      <c r="AU60" s="199"/>
      <c r="AV60" s="199"/>
      <c r="AW60" s="199"/>
      <c r="AX60" s="199"/>
      <c r="AY60" s="199"/>
      <c r="AZ60" s="199"/>
      <c r="BA60" s="204"/>
      <c r="BB60" s="3"/>
      <c r="BG60" s="211" t="s">
        <v>501</v>
      </c>
      <c r="BH60" s="211">
        <v>850</v>
      </c>
      <c r="DH60" s="58"/>
      <c r="DI60" s="59"/>
      <c r="DJ60" s="58"/>
      <c r="DK60" s="58"/>
      <c r="DL60" s="58"/>
      <c r="DM60" s="58"/>
      <c r="DN60" s="58"/>
    </row>
    <row r="61" spans="2:118" ht="12" customHeight="1">
      <c r="B61" s="44"/>
      <c r="C61" s="329"/>
      <c r="D61" s="330"/>
      <c r="E61" s="330"/>
      <c r="F61" s="331"/>
      <c r="G61" s="203"/>
      <c r="H61" s="199"/>
      <c r="I61" s="199"/>
      <c r="J61" s="199"/>
      <c r="K61" s="199"/>
      <c r="L61" s="199"/>
      <c r="M61" s="199"/>
      <c r="N61" s="199"/>
      <c r="O61" s="199"/>
      <c r="P61" s="199"/>
      <c r="Q61" s="199"/>
      <c r="R61" s="199"/>
      <c r="S61" s="7"/>
      <c r="T61" s="199"/>
      <c r="U61" s="199" t="s">
        <v>499</v>
      </c>
      <c r="V61" s="199"/>
      <c r="W61" s="199"/>
      <c r="X61" s="199"/>
      <c r="Y61" s="199"/>
      <c r="Z61" s="199"/>
      <c r="AA61" s="199"/>
      <c r="AB61" s="199"/>
      <c r="AC61" s="199"/>
      <c r="AD61" s="199"/>
      <c r="AE61" s="199"/>
      <c r="AF61" s="204"/>
      <c r="AG61" s="203" t="s">
        <v>711</v>
      </c>
      <c r="AH61" s="199"/>
      <c r="AI61" s="199"/>
      <c r="AJ61" s="199"/>
      <c r="AK61" s="199"/>
      <c r="AL61" s="199"/>
      <c r="AM61" s="199"/>
      <c r="AN61" s="199"/>
      <c r="AO61" s="199"/>
      <c r="AP61" s="199"/>
      <c r="AQ61" s="199"/>
      <c r="AR61" s="199"/>
      <c r="AS61" s="199"/>
      <c r="AT61" s="199"/>
      <c r="AU61" s="199"/>
      <c r="AV61" s="199"/>
      <c r="AW61" s="199"/>
      <c r="AX61" s="199"/>
      <c r="AY61" s="199"/>
      <c r="AZ61" s="199"/>
      <c r="BA61" s="204"/>
      <c r="BB61" s="3"/>
      <c r="BG61" s="211" t="s">
        <v>504</v>
      </c>
      <c r="BH61" s="211">
        <v>626</v>
      </c>
      <c r="DH61" s="58"/>
      <c r="DI61" s="59"/>
      <c r="DJ61" s="58"/>
      <c r="DK61" s="58"/>
      <c r="DL61" s="58"/>
      <c r="DM61" s="58"/>
      <c r="DN61" s="58"/>
    </row>
    <row r="62" spans="2:118" ht="3.75" customHeight="1">
      <c r="B62" s="44"/>
      <c r="C62" s="329"/>
      <c r="D62" s="330"/>
      <c r="E62" s="330"/>
      <c r="F62" s="331"/>
      <c r="G62" s="203"/>
      <c r="H62" s="199"/>
      <c r="I62" s="199"/>
      <c r="J62" s="199"/>
      <c r="K62" s="199"/>
      <c r="L62" s="199"/>
      <c r="M62" s="199"/>
      <c r="N62" s="199"/>
      <c r="O62" s="199"/>
      <c r="P62" s="199"/>
      <c r="Q62" s="199"/>
      <c r="R62" s="199"/>
      <c r="S62" s="7"/>
      <c r="T62" s="199"/>
      <c r="U62" s="199"/>
      <c r="V62" s="199"/>
      <c r="W62" s="199"/>
      <c r="X62" s="199"/>
      <c r="Y62" s="199"/>
      <c r="Z62" s="199"/>
      <c r="AA62" s="199"/>
      <c r="AB62" s="199"/>
      <c r="AC62" s="199"/>
      <c r="AD62" s="199"/>
      <c r="AE62" s="199"/>
      <c r="AF62" s="204"/>
      <c r="AG62" s="203"/>
      <c r="AH62" s="199"/>
      <c r="AI62" s="199"/>
      <c r="AJ62" s="199"/>
      <c r="AK62" s="199"/>
      <c r="AL62" s="199"/>
      <c r="AM62" s="199"/>
      <c r="AN62" s="199"/>
      <c r="AO62" s="199"/>
      <c r="AP62" s="199"/>
      <c r="AQ62" s="199"/>
      <c r="AR62" s="199"/>
      <c r="AS62" s="199"/>
      <c r="AT62" s="199"/>
      <c r="AU62" s="199"/>
      <c r="AV62" s="199"/>
      <c r="AW62" s="199"/>
      <c r="AX62" s="199"/>
      <c r="AY62" s="199"/>
      <c r="AZ62" s="199"/>
      <c r="BA62" s="204"/>
      <c r="BB62" s="3"/>
      <c r="BG62" s="211" t="s">
        <v>506</v>
      </c>
      <c r="BH62" s="211">
        <v>704</v>
      </c>
      <c r="DH62" s="58"/>
      <c r="DI62" s="59"/>
      <c r="DJ62" s="58"/>
      <c r="DK62" s="58"/>
      <c r="DL62" s="58"/>
      <c r="DM62" s="58"/>
      <c r="DN62" s="58"/>
    </row>
    <row r="63" spans="2:118" ht="12" customHeight="1">
      <c r="B63" s="44"/>
      <c r="C63" s="329"/>
      <c r="D63" s="330"/>
      <c r="E63" s="330"/>
      <c r="F63" s="331"/>
      <c r="G63" s="203"/>
      <c r="H63" s="158"/>
      <c r="I63" s="199" t="s">
        <v>502</v>
      </c>
      <c r="J63" s="199"/>
      <c r="K63" s="199"/>
      <c r="L63" s="199"/>
      <c r="M63" s="158"/>
      <c r="N63" s="207" t="s">
        <v>503</v>
      </c>
      <c r="O63" s="199"/>
      <c r="P63" s="199"/>
      <c r="Q63" s="199"/>
      <c r="R63" s="199"/>
      <c r="S63" s="199"/>
      <c r="T63" s="158"/>
      <c r="U63" s="335" t="s">
        <v>760</v>
      </c>
      <c r="V63" s="335"/>
      <c r="W63" s="335"/>
      <c r="X63" s="335"/>
      <c r="Y63" s="335"/>
      <c r="Z63" s="335"/>
      <c r="AA63" s="335"/>
      <c r="AB63" s="335"/>
      <c r="AC63" s="335"/>
      <c r="AD63" s="335"/>
      <c r="AE63" s="335"/>
      <c r="AF63" s="336"/>
      <c r="AG63" s="203"/>
      <c r="AH63" s="199"/>
      <c r="AI63" s="199"/>
      <c r="AJ63" s="199"/>
      <c r="AK63" s="199"/>
      <c r="AL63" s="199"/>
      <c r="AM63" s="199"/>
      <c r="AN63" s="199"/>
      <c r="AO63" s="199"/>
      <c r="AP63" s="199"/>
      <c r="AQ63" s="199"/>
      <c r="AR63" s="199"/>
      <c r="AS63" s="199"/>
      <c r="AT63" s="199"/>
      <c r="AU63" s="199"/>
      <c r="AV63" s="199"/>
      <c r="AW63" s="199"/>
      <c r="AX63" s="199"/>
      <c r="AY63" s="199"/>
      <c r="AZ63" s="199"/>
      <c r="BA63" s="204"/>
      <c r="BB63" s="3"/>
      <c r="BG63" s="211" t="s">
        <v>508</v>
      </c>
      <c r="BH63" s="211">
        <v>266</v>
      </c>
      <c r="DH63" s="58"/>
      <c r="DI63" s="59"/>
      <c r="DJ63" s="58"/>
      <c r="DK63" s="58"/>
      <c r="DL63" s="58"/>
      <c r="DM63" s="58"/>
      <c r="DN63" s="58"/>
    </row>
    <row r="64" spans="2:118" ht="12" customHeight="1">
      <c r="B64" s="44"/>
      <c r="C64" s="329"/>
      <c r="D64" s="330"/>
      <c r="E64" s="330"/>
      <c r="F64" s="331"/>
      <c r="G64" s="203"/>
      <c r="H64" s="199"/>
      <c r="I64" s="199"/>
      <c r="J64" s="199"/>
      <c r="K64" s="199"/>
      <c r="L64" s="199"/>
      <c r="M64" s="199"/>
      <c r="N64" s="207" t="s">
        <v>505</v>
      </c>
      <c r="O64" s="199"/>
      <c r="P64" s="199"/>
      <c r="Q64" s="199"/>
      <c r="R64" s="199"/>
      <c r="S64" s="199"/>
      <c r="T64" s="199"/>
      <c r="U64" s="335"/>
      <c r="V64" s="335"/>
      <c r="W64" s="335"/>
      <c r="X64" s="335"/>
      <c r="Y64" s="335"/>
      <c r="Z64" s="335"/>
      <c r="AA64" s="335"/>
      <c r="AB64" s="335"/>
      <c r="AC64" s="335"/>
      <c r="AD64" s="335"/>
      <c r="AE64" s="335"/>
      <c r="AF64" s="336"/>
      <c r="AG64" s="203" t="s">
        <v>483</v>
      </c>
      <c r="AH64" s="199"/>
      <c r="AI64" s="253"/>
      <c r="AJ64" s="254"/>
      <c r="AK64" s="254"/>
      <c r="AL64" s="255"/>
      <c r="AM64" s="199"/>
      <c r="AN64" s="177" t="s">
        <v>484</v>
      </c>
      <c r="AO64" s="180"/>
      <c r="AP64" s="320"/>
      <c r="AQ64" s="321"/>
      <c r="AR64" s="321"/>
      <c r="AS64" s="322"/>
      <c r="AT64" s="199"/>
      <c r="AU64" s="199"/>
      <c r="AV64" s="199"/>
      <c r="AW64" s="199"/>
      <c r="AX64" s="199"/>
      <c r="AY64" s="199"/>
      <c r="AZ64" s="199"/>
      <c r="BA64" s="204"/>
      <c r="BB64" s="3"/>
      <c r="BG64" s="211" t="s">
        <v>509</v>
      </c>
      <c r="BH64" s="211">
        <v>332</v>
      </c>
      <c r="DH64" s="58"/>
      <c r="DI64" s="59"/>
      <c r="DJ64" s="58"/>
      <c r="DK64" s="58"/>
      <c r="DL64" s="58"/>
      <c r="DM64" s="58"/>
      <c r="DN64" s="58"/>
    </row>
    <row r="65" spans="2:118" ht="12" customHeight="1">
      <c r="B65" s="44"/>
      <c r="C65" s="329"/>
      <c r="D65" s="330"/>
      <c r="E65" s="330"/>
      <c r="F65" s="331"/>
      <c r="G65" s="203"/>
      <c r="H65" s="199"/>
      <c r="I65" s="199"/>
      <c r="J65" s="199"/>
      <c r="K65" s="199"/>
      <c r="L65" s="199"/>
      <c r="M65" s="199"/>
      <c r="N65" s="207" t="s">
        <v>507</v>
      </c>
      <c r="O65" s="199"/>
      <c r="P65" s="199"/>
      <c r="Q65" s="199"/>
      <c r="R65" s="199"/>
      <c r="S65" s="199"/>
      <c r="T65" s="199"/>
      <c r="U65" s="335"/>
      <c r="V65" s="335"/>
      <c r="W65" s="335"/>
      <c r="X65" s="335"/>
      <c r="Y65" s="335"/>
      <c r="Z65" s="335"/>
      <c r="AA65" s="335"/>
      <c r="AB65" s="335"/>
      <c r="AC65" s="335"/>
      <c r="AD65" s="335"/>
      <c r="AE65" s="335"/>
      <c r="AF65" s="336"/>
      <c r="AG65" s="203"/>
      <c r="AH65" s="199"/>
      <c r="AI65" s="256"/>
      <c r="AJ65" s="257"/>
      <c r="AK65" s="257"/>
      <c r="AL65" s="258"/>
      <c r="AM65" s="199"/>
      <c r="AN65" s="177"/>
      <c r="AO65" s="180"/>
      <c r="AP65" s="323"/>
      <c r="AQ65" s="324"/>
      <c r="AR65" s="324"/>
      <c r="AS65" s="325"/>
      <c r="AT65" s="199"/>
      <c r="AU65" s="199"/>
      <c r="AV65" s="199"/>
      <c r="AW65" s="199"/>
      <c r="AX65" s="199"/>
      <c r="AY65" s="199"/>
      <c r="AZ65" s="199"/>
      <c r="BA65" s="204"/>
      <c r="BB65" s="3"/>
      <c r="BG65" s="211" t="s">
        <v>511</v>
      </c>
      <c r="BH65" s="211">
        <v>328</v>
      </c>
      <c r="DH65" s="58"/>
      <c r="DI65" s="59"/>
      <c r="DJ65" s="58"/>
      <c r="DK65" s="58"/>
      <c r="DL65" s="58"/>
      <c r="DM65" s="58"/>
      <c r="DN65" s="58"/>
    </row>
    <row r="66" spans="2:118" ht="4.5" customHeight="1">
      <c r="B66" s="44"/>
      <c r="C66" s="329"/>
      <c r="D66" s="330"/>
      <c r="E66" s="330"/>
      <c r="F66" s="331"/>
      <c r="G66" s="203"/>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204"/>
      <c r="AG66" s="203"/>
      <c r="AH66" s="199"/>
      <c r="AI66" s="199"/>
      <c r="AJ66" s="199"/>
      <c r="AK66" s="199"/>
      <c r="AL66" s="199"/>
      <c r="AM66" s="199"/>
      <c r="AN66" s="199"/>
      <c r="AO66" s="199"/>
      <c r="AP66" s="199"/>
      <c r="AQ66" s="199"/>
      <c r="AR66" s="199"/>
      <c r="AS66" s="199"/>
      <c r="AT66" s="199"/>
      <c r="AU66" s="199"/>
      <c r="AV66" s="199"/>
      <c r="AW66" s="199"/>
      <c r="AX66" s="199"/>
      <c r="AY66" s="199"/>
      <c r="AZ66" s="199"/>
      <c r="BA66" s="204"/>
      <c r="BB66" s="3"/>
      <c r="BG66" s="211" t="s">
        <v>514</v>
      </c>
      <c r="BH66" s="211">
        <v>270</v>
      </c>
      <c r="DH66" s="58"/>
      <c r="DI66" s="59"/>
      <c r="DJ66" s="58"/>
      <c r="DK66" s="58"/>
      <c r="DL66" s="58"/>
      <c r="DM66" s="58"/>
      <c r="DN66" s="58"/>
    </row>
    <row r="67" spans="2:118" ht="12" customHeight="1">
      <c r="B67" s="44"/>
      <c r="C67" s="329"/>
      <c r="D67" s="330"/>
      <c r="E67" s="330"/>
      <c r="F67" s="331"/>
      <c r="G67" s="203"/>
      <c r="H67" s="158"/>
      <c r="I67" s="199" t="s">
        <v>442</v>
      </c>
      <c r="J67" s="199"/>
      <c r="K67" s="199"/>
      <c r="L67" s="199"/>
      <c r="M67" s="199"/>
      <c r="N67" s="199"/>
      <c r="O67" s="199"/>
      <c r="P67" s="199"/>
      <c r="Q67" s="199"/>
      <c r="R67" s="199"/>
      <c r="S67" s="199"/>
      <c r="T67" s="199"/>
      <c r="U67" s="199"/>
      <c r="V67" s="199"/>
      <c r="W67" s="199"/>
      <c r="X67" s="199"/>
      <c r="Y67" s="199"/>
      <c r="Z67" s="199"/>
      <c r="AA67" s="199"/>
      <c r="AB67" s="199"/>
      <c r="AC67" s="199"/>
      <c r="AD67" s="199"/>
      <c r="AE67" s="199"/>
      <c r="AF67" s="204"/>
      <c r="AG67" s="203"/>
      <c r="AH67" s="199"/>
      <c r="AI67" s="199"/>
      <c r="AJ67" s="199"/>
      <c r="AK67" s="199"/>
      <c r="AL67" s="199"/>
      <c r="AM67" s="199"/>
      <c r="AN67" s="199"/>
      <c r="AO67" s="199"/>
      <c r="AP67" s="199"/>
      <c r="AQ67" s="199"/>
      <c r="AR67" s="199"/>
      <c r="AS67" s="199"/>
      <c r="AT67" s="199"/>
      <c r="AU67" s="199"/>
      <c r="AV67" s="199"/>
      <c r="AW67" s="199"/>
      <c r="AX67" s="199"/>
      <c r="AY67" s="199"/>
      <c r="AZ67" s="199"/>
      <c r="BA67" s="204"/>
      <c r="BB67" s="3"/>
      <c r="BG67" s="211" t="s">
        <v>515</v>
      </c>
      <c r="BH67" s="211">
        <v>288</v>
      </c>
      <c r="DH67" s="58"/>
      <c r="DI67" s="59"/>
      <c r="DJ67" s="58"/>
      <c r="DK67" s="58"/>
      <c r="DL67" s="58"/>
      <c r="DM67" s="58"/>
      <c r="DN67" s="58"/>
    </row>
    <row r="68" spans="2:118" ht="12" customHeight="1">
      <c r="B68" s="44"/>
      <c r="C68" s="329"/>
      <c r="D68" s="330"/>
      <c r="E68" s="330"/>
      <c r="F68" s="331"/>
      <c r="G68" s="203"/>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204"/>
      <c r="AG68" s="203" t="s">
        <v>510</v>
      </c>
      <c r="AH68" s="199"/>
      <c r="AI68" s="199"/>
      <c r="AJ68" s="199"/>
      <c r="AK68" s="199"/>
      <c r="AL68" s="199"/>
      <c r="AM68" s="199"/>
      <c r="AN68" s="199"/>
      <c r="AO68" s="289"/>
      <c r="AP68" s="290"/>
      <c r="AQ68" s="290"/>
      <c r="AR68" s="290"/>
      <c r="AS68" s="291"/>
      <c r="AT68" s="199"/>
      <c r="AU68" s="199"/>
      <c r="AV68" s="199"/>
      <c r="AW68" s="199"/>
      <c r="AX68" s="199"/>
      <c r="AY68" s="199"/>
      <c r="AZ68" s="199"/>
      <c r="BA68" s="204"/>
      <c r="BB68" s="3"/>
      <c r="BG68" s="211" t="s">
        <v>517</v>
      </c>
      <c r="BH68" s="211">
        <v>312</v>
      </c>
      <c r="DH68" s="58"/>
      <c r="DI68" s="59"/>
      <c r="DJ68" s="58"/>
      <c r="DK68" s="58"/>
      <c r="DL68" s="58"/>
      <c r="DM68" s="58"/>
      <c r="DN68" s="58"/>
    </row>
    <row r="69" spans="2:118" ht="12" customHeight="1">
      <c r="B69" s="44"/>
      <c r="C69" s="329"/>
      <c r="D69" s="330"/>
      <c r="E69" s="330"/>
      <c r="F69" s="331"/>
      <c r="G69" s="203" t="s">
        <v>512</v>
      </c>
      <c r="H69" s="199"/>
      <c r="I69" s="158"/>
      <c r="J69" s="199" t="s">
        <v>513</v>
      </c>
      <c r="K69" s="199"/>
      <c r="L69" s="199"/>
      <c r="M69" s="199"/>
      <c r="N69" s="199"/>
      <c r="O69" s="199"/>
      <c r="P69" s="199"/>
      <c r="Q69" s="199"/>
      <c r="R69" s="199"/>
      <c r="S69" s="199"/>
      <c r="T69" s="199"/>
      <c r="U69" s="199"/>
      <c r="V69" s="199"/>
      <c r="W69" s="199"/>
      <c r="X69" s="199"/>
      <c r="Y69" s="199"/>
      <c r="Z69" s="199"/>
      <c r="AA69" s="199"/>
      <c r="AB69" s="199"/>
      <c r="AC69" s="199"/>
      <c r="AD69" s="199"/>
      <c r="AE69" s="199"/>
      <c r="AF69" s="204"/>
      <c r="AG69" s="203"/>
      <c r="AH69" s="199"/>
      <c r="AI69" s="199"/>
      <c r="AJ69" s="199"/>
      <c r="AK69" s="199"/>
      <c r="AL69" s="199"/>
      <c r="AM69" s="199"/>
      <c r="AN69" s="199"/>
      <c r="AO69" s="292"/>
      <c r="AP69" s="293"/>
      <c r="AQ69" s="293"/>
      <c r="AR69" s="293"/>
      <c r="AS69" s="294"/>
      <c r="AT69" s="199"/>
      <c r="AU69" s="199"/>
      <c r="AV69" s="199"/>
      <c r="AW69" s="199"/>
      <c r="AX69" s="199"/>
      <c r="AY69" s="199"/>
      <c r="AZ69" s="199"/>
      <c r="BA69" s="204"/>
      <c r="BB69" s="3"/>
      <c r="BG69" s="211" t="s">
        <v>518</v>
      </c>
      <c r="BH69" s="211">
        <v>320</v>
      </c>
      <c r="DH69" s="58"/>
      <c r="DI69" s="59"/>
      <c r="DJ69" s="58"/>
      <c r="DK69" s="58"/>
      <c r="DL69" s="58"/>
      <c r="DM69" s="58"/>
      <c r="DN69" s="58"/>
    </row>
    <row r="70" spans="2:118" ht="12" customHeight="1">
      <c r="B70" s="44"/>
      <c r="C70" s="329"/>
      <c r="D70" s="330"/>
      <c r="E70" s="330"/>
      <c r="F70" s="331"/>
      <c r="G70" s="203"/>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204"/>
      <c r="AG70" s="203"/>
      <c r="AH70" s="199"/>
      <c r="AI70" s="199"/>
      <c r="AJ70" s="199"/>
      <c r="AK70" s="199"/>
      <c r="AL70" s="199"/>
      <c r="AM70" s="199"/>
      <c r="AN70" s="199"/>
      <c r="AO70" s="199"/>
      <c r="AP70" s="199"/>
      <c r="AQ70" s="199"/>
      <c r="AR70" s="199"/>
      <c r="AS70" s="199"/>
      <c r="AT70" s="199"/>
      <c r="AU70" s="199"/>
      <c r="AV70" s="199"/>
      <c r="AW70" s="199"/>
      <c r="AX70" s="199"/>
      <c r="AY70" s="199"/>
      <c r="AZ70" s="199"/>
      <c r="BA70" s="204"/>
      <c r="BB70" s="3"/>
      <c r="BG70" s="211" t="s">
        <v>520</v>
      </c>
      <c r="BH70" s="211">
        <v>324</v>
      </c>
      <c r="DH70" s="58"/>
      <c r="DI70" s="59"/>
      <c r="DJ70" s="58"/>
      <c r="DK70" s="58"/>
      <c r="DL70" s="58"/>
      <c r="DM70" s="58"/>
      <c r="DN70" s="58"/>
    </row>
    <row r="71" spans="2:118" ht="12" customHeight="1">
      <c r="B71" s="44"/>
      <c r="C71" s="329"/>
      <c r="D71" s="330"/>
      <c r="E71" s="330"/>
      <c r="F71" s="331"/>
      <c r="G71" s="203" t="s">
        <v>516</v>
      </c>
      <c r="H71" s="199"/>
      <c r="I71" s="158"/>
      <c r="J71" s="199" t="s">
        <v>454</v>
      </c>
      <c r="K71" s="199"/>
      <c r="L71" s="199"/>
      <c r="M71" s="199"/>
      <c r="N71" s="199"/>
      <c r="O71" s="199"/>
      <c r="P71" s="199"/>
      <c r="Q71" s="199"/>
      <c r="R71" s="199"/>
      <c r="S71" s="199"/>
      <c r="T71" s="199"/>
      <c r="U71" s="199"/>
      <c r="V71" s="199"/>
      <c r="W71" s="199"/>
      <c r="X71" s="199"/>
      <c r="Y71" s="199"/>
      <c r="Z71" s="199"/>
      <c r="AA71" s="199"/>
      <c r="AB71" s="199"/>
      <c r="AC71" s="199"/>
      <c r="AD71" s="199"/>
      <c r="AE71" s="199"/>
      <c r="AF71" s="204"/>
      <c r="AG71" s="203"/>
      <c r="AH71" s="199"/>
      <c r="AI71" s="199"/>
      <c r="AJ71" s="199"/>
      <c r="AK71" s="199"/>
      <c r="AL71" s="199"/>
      <c r="AM71" s="199"/>
      <c r="AN71" s="199"/>
      <c r="AO71" s="199"/>
      <c r="AP71" s="199"/>
      <c r="AQ71" s="199"/>
      <c r="AR71" s="199"/>
      <c r="AS71" s="199"/>
      <c r="AT71" s="199"/>
      <c r="AU71" s="199"/>
      <c r="AV71" s="199"/>
      <c r="AW71" s="199"/>
      <c r="AX71" s="199"/>
      <c r="AY71" s="199"/>
      <c r="AZ71" s="199"/>
      <c r="BA71" s="204"/>
      <c r="BB71" s="3"/>
      <c r="BG71" s="211" t="s">
        <v>521</v>
      </c>
      <c r="BH71" s="211">
        <v>624</v>
      </c>
      <c r="DH71" s="58"/>
      <c r="DI71" s="59"/>
      <c r="DJ71" s="58"/>
      <c r="DK71" s="58"/>
      <c r="DL71" s="58"/>
      <c r="DM71" s="58"/>
      <c r="DN71" s="58"/>
    </row>
    <row r="72" spans="2:118" ht="12" customHeight="1">
      <c r="B72" s="44"/>
      <c r="C72" s="329"/>
      <c r="D72" s="330"/>
      <c r="E72" s="330"/>
      <c r="F72" s="331"/>
      <c r="G72" s="203"/>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204"/>
      <c r="AG72" s="203"/>
      <c r="AH72" s="199"/>
      <c r="AI72" s="199"/>
      <c r="AJ72" s="199"/>
      <c r="AK72" s="199"/>
      <c r="AL72" s="199"/>
      <c r="AM72" s="199"/>
      <c r="AN72" s="199"/>
      <c r="AO72" s="199"/>
      <c r="AP72" s="199"/>
      <c r="AQ72" s="199"/>
      <c r="AR72" s="199"/>
      <c r="AS72" s="199"/>
      <c r="AT72" s="199"/>
      <c r="AU72" s="199"/>
      <c r="AV72" s="199"/>
      <c r="AW72" s="199"/>
      <c r="AX72" s="199"/>
      <c r="AY72" s="199"/>
      <c r="AZ72" s="199"/>
      <c r="BA72" s="204"/>
      <c r="BB72" s="3"/>
      <c r="BG72" s="211" t="s">
        <v>522</v>
      </c>
      <c r="BH72" s="211">
        <v>276</v>
      </c>
      <c r="DH72" s="58"/>
      <c r="DI72" s="59"/>
      <c r="DJ72" s="58"/>
      <c r="DK72" s="58"/>
      <c r="DL72" s="58"/>
      <c r="DM72" s="58"/>
      <c r="DN72" s="58"/>
    </row>
    <row r="73" spans="2:118" ht="12" customHeight="1">
      <c r="B73" s="44"/>
      <c r="C73" s="329"/>
      <c r="D73" s="330"/>
      <c r="E73" s="330"/>
      <c r="F73" s="331"/>
      <c r="G73" s="203" t="s">
        <v>519</v>
      </c>
      <c r="H73" s="199"/>
      <c r="I73" s="158"/>
      <c r="J73" s="199" t="s">
        <v>759</v>
      </c>
      <c r="K73" s="199"/>
      <c r="L73" s="199"/>
      <c r="M73" s="199"/>
      <c r="N73" s="199"/>
      <c r="O73" s="199"/>
      <c r="P73" s="199"/>
      <c r="Q73" s="199"/>
      <c r="R73" s="199"/>
      <c r="S73" s="199"/>
      <c r="T73" s="199"/>
      <c r="U73" s="199"/>
      <c r="V73" s="199"/>
      <c r="W73" s="199"/>
      <c r="X73" s="199"/>
      <c r="Y73" s="199"/>
      <c r="Z73" s="199"/>
      <c r="AA73" s="199"/>
      <c r="AB73" s="199"/>
      <c r="AC73" s="199"/>
      <c r="AD73" s="199"/>
      <c r="AE73" s="199"/>
      <c r="AF73" s="204"/>
      <c r="AG73" s="203"/>
      <c r="AH73" s="199"/>
      <c r="AI73" s="199"/>
      <c r="AJ73" s="199"/>
      <c r="AK73" s="199"/>
      <c r="AL73" s="199"/>
      <c r="AM73" s="199"/>
      <c r="AN73" s="199"/>
      <c r="AO73" s="199"/>
      <c r="AP73" s="199"/>
      <c r="AQ73" s="199"/>
      <c r="AR73" s="199"/>
      <c r="AS73" s="199"/>
      <c r="AT73" s="199"/>
      <c r="AU73" s="199"/>
      <c r="AV73" s="199"/>
      <c r="AW73" s="199"/>
      <c r="AX73" s="199"/>
      <c r="AY73" s="199"/>
      <c r="AZ73" s="199"/>
      <c r="BA73" s="204"/>
      <c r="BB73" s="3"/>
      <c r="BG73" s="211" t="s">
        <v>524</v>
      </c>
      <c r="BH73" s="211">
        <v>831</v>
      </c>
      <c r="DH73" s="58"/>
      <c r="DI73" s="59"/>
      <c r="DJ73" s="58"/>
      <c r="DK73" s="58"/>
      <c r="DL73" s="58"/>
      <c r="DM73" s="58"/>
      <c r="DN73" s="58"/>
    </row>
    <row r="74" spans="2:118" ht="12" customHeight="1">
      <c r="B74" s="44"/>
      <c r="C74" s="329"/>
      <c r="D74" s="330"/>
      <c r="E74" s="330"/>
      <c r="F74" s="331"/>
      <c r="G74" s="203"/>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204"/>
      <c r="AG74" s="203"/>
      <c r="AH74" s="199"/>
      <c r="AI74" s="199"/>
      <c r="AJ74" s="199"/>
      <c r="AK74" s="199"/>
      <c r="AL74" s="199"/>
      <c r="AM74" s="199"/>
      <c r="AN74" s="199"/>
      <c r="AO74" s="199"/>
      <c r="AP74" s="199"/>
      <c r="AQ74" s="199"/>
      <c r="AR74" s="199"/>
      <c r="AS74" s="199"/>
      <c r="AT74" s="199"/>
      <c r="AU74" s="199"/>
      <c r="AV74" s="199"/>
      <c r="AW74" s="199"/>
      <c r="AX74" s="199"/>
      <c r="AY74" s="199"/>
      <c r="AZ74" s="199"/>
      <c r="BA74" s="204"/>
      <c r="BB74" s="3"/>
      <c r="BG74" s="211" t="s">
        <v>525</v>
      </c>
      <c r="BH74" s="211">
        <v>292</v>
      </c>
      <c r="DH74" s="58"/>
      <c r="DI74" s="59"/>
      <c r="DJ74" s="58"/>
      <c r="DK74" s="58"/>
      <c r="DL74" s="58"/>
      <c r="DM74" s="58"/>
      <c r="DN74" s="58"/>
    </row>
    <row r="75" spans="2:118" ht="5.25" customHeight="1">
      <c r="B75" s="44"/>
      <c r="C75" s="329"/>
      <c r="D75" s="330"/>
      <c r="E75" s="330"/>
      <c r="F75" s="331"/>
      <c r="G75" s="203"/>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204"/>
      <c r="AG75" s="203"/>
      <c r="AH75" s="199"/>
      <c r="AI75" s="199"/>
      <c r="AJ75" s="199"/>
      <c r="AK75" s="199"/>
      <c r="AL75" s="199"/>
      <c r="AM75" s="199"/>
      <c r="AN75" s="199"/>
      <c r="AO75" s="199"/>
      <c r="AP75" s="199"/>
      <c r="AQ75" s="199"/>
      <c r="AR75" s="199"/>
      <c r="AS75" s="199"/>
      <c r="AT75" s="199"/>
      <c r="AU75" s="199"/>
      <c r="AV75" s="199"/>
      <c r="AW75" s="199"/>
      <c r="AX75" s="199"/>
      <c r="AY75" s="199"/>
      <c r="AZ75" s="199"/>
      <c r="BA75" s="204"/>
      <c r="BB75" s="3"/>
      <c r="BG75" s="211" t="s">
        <v>529</v>
      </c>
      <c r="BH75" s="211">
        <v>340</v>
      </c>
      <c r="DH75" s="58"/>
      <c r="DI75" s="59"/>
      <c r="DJ75" s="58"/>
      <c r="DK75" s="58"/>
      <c r="DL75" s="58"/>
      <c r="DM75" s="58"/>
      <c r="DN75" s="58"/>
    </row>
    <row r="76" spans="2:118" ht="12" customHeight="1">
      <c r="B76" s="44"/>
      <c r="C76" s="329"/>
      <c r="D76" s="330"/>
      <c r="E76" s="330"/>
      <c r="F76" s="331"/>
      <c r="G76" s="203" t="s">
        <v>523</v>
      </c>
      <c r="H76" s="199"/>
      <c r="I76" s="158"/>
      <c r="J76" s="199" t="s">
        <v>463</v>
      </c>
      <c r="K76" s="199"/>
      <c r="L76" s="199"/>
      <c r="M76" s="199"/>
      <c r="N76" s="199"/>
      <c r="O76" s="199"/>
      <c r="P76" s="199"/>
      <c r="Q76" s="199"/>
      <c r="R76" s="199"/>
      <c r="S76" s="199"/>
      <c r="T76" s="199"/>
      <c r="U76" s="199"/>
      <c r="V76" s="199"/>
      <c r="W76" s="199"/>
      <c r="X76" s="199"/>
      <c r="Y76" s="199"/>
      <c r="Z76" s="199"/>
      <c r="AA76" s="199"/>
      <c r="AB76" s="199"/>
      <c r="AC76" s="199"/>
      <c r="AD76" s="199"/>
      <c r="AE76" s="199"/>
      <c r="AF76" s="204"/>
      <c r="AG76" s="203"/>
      <c r="AH76" s="199"/>
      <c r="AI76" s="199"/>
      <c r="AJ76" s="199"/>
      <c r="AK76" s="199"/>
      <c r="AL76" s="199"/>
      <c r="AM76" s="199"/>
      <c r="AN76" s="199"/>
      <c r="AO76" s="199"/>
      <c r="AP76" s="199"/>
      <c r="AQ76" s="199"/>
      <c r="AR76" s="199"/>
      <c r="AS76" s="199"/>
      <c r="AT76" s="199"/>
      <c r="AU76" s="199"/>
      <c r="AV76" s="199"/>
      <c r="AW76" s="199"/>
      <c r="AX76" s="199"/>
      <c r="AY76" s="199"/>
      <c r="AZ76" s="199"/>
      <c r="BA76" s="204"/>
      <c r="BB76" s="3"/>
      <c r="BG76" s="211" t="s">
        <v>531</v>
      </c>
      <c r="BH76" s="211">
        <v>308</v>
      </c>
      <c r="DH76" s="58"/>
      <c r="DI76" s="59"/>
      <c r="DJ76" s="58"/>
      <c r="DK76" s="58"/>
      <c r="DL76" s="58"/>
      <c r="DM76" s="58"/>
      <c r="DN76" s="58"/>
    </row>
    <row r="77" spans="2:118" ht="12" customHeight="1">
      <c r="B77" s="44"/>
      <c r="C77" s="329"/>
      <c r="D77" s="330"/>
      <c r="E77" s="330"/>
      <c r="F77" s="331"/>
      <c r="G77" s="203"/>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204"/>
      <c r="AG77" s="203"/>
      <c r="AH77" s="199"/>
      <c r="AI77" s="199"/>
      <c r="AJ77" s="199"/>
      <c r="AK77" s="199"/>
      <c r="AL77" s="199"/>
      <c r="AM77" s="199"/>
      <c r="AN77" s="199"/>
      <c r="AO77" s="199"/>
      <c r="AP77" s="199"/>
      <c r="AQ77" s="199"/>
      <c r="AR77" s="199"/>
      <c r="AS77" s="199"/>
      <c r="AT77" s="199"/>
      <c r="AU77" s="199"/>
      <c r="AV77" s="199"/>
      <c r="AW77" s="199"/>
      <c r="AX77" s="199"/>
      <c r="AY77" s="199"/>
      <c r="AZ77" s="199"/>
      <c r="BA77" s="204"/>
      <c r="BB77" s="3"/>
      <c r="BG77" s="211" t="s">
        <v>532</v>
      </c>
      <c r="BH77" s="211">
        <v>304</v>
      </c>
      <c r="DH77" s="58"/>
      <c r="DI77" s="59"/>
      <c r="DJ77" s="58"/>
      <c r="DK77" s="58"/>
      <c r="DL77" s="58"/>
      <c r="DM77" s="58"/>
      <c r="DN77" s="58"/>
    </row>
    <row r="78" spans="2:118" ht="12" customHeight="1">
      <c r="B78" s="44"/>
      <c r="C78" s="329"/>
      <c r="D78" s="330"/>
      <c r="E78" s="330"/>
      <c r="F78" s="331"/>
      <c r="G78" s="203" t="s">
        <v>526</v>
      </c>
      <c r="H78" s="199"/>
      <c r="I78" s="199"/>
      <c r="J78" s="199"/>
      <c r="K78" s="199"/>
      <c r="L78" s="304">
        <f>VLOOKUP(BD78,$BG$18:$BH$266,2,FALSE)</f>
        <v>0</v>
      </c>
      <c r="M78" s="305"/>
      <c r="N78" s="199" t="s">
        <v>527</v>
      </c>
      <c r="O78" s="199"/>
      <c r="P78" s="199"/>
      <c r="Q78" s="308"/>
      <c r="R78" s="309"/>
      <c r="S78" s="310"/>
      <c r="T78" s="199" t="s">
        <v>528</v>
      </c>
      <c r="U78" s="199"/>
      <c r="V78" s="199"/>
      <c r="W78" s="199"/>
      <c r="X78" s="199"/>
      <c r="Y78" s="199"/>
      <c r="Z78" s="199"/>
      <c r="AA78" s="199"/>
      <c r="AB78" s="253"/>
      <c r="AC78" s="254"/>
      <c r="AD78" s="254"/>
      <c r="AE78" s="255"/>
      <c r="AF78" s="204"/>
      <c r="AG78" s="203"/>
      <c r="AH78" s="199"/>
      <c r="AI78" s="199"/>
      <c r="AJ78" s="199"/>
      <c r="AK78" s="199"/>
      <c r="AL78" s="199"/>
      <c r="AM78" s="199"/>
      <c r="AN78" s="199"/>
      <c r="AO78" s="199"/>
      <c r="AP78" s="199"/>
      <c r="AQ78" s="199"/>
      <c r="AR78" s="199"/>
      <c r="AS78" s="199"/>
      <c r="AT78" s="199"/>
      <c r="AU78" s="199"/>
      <c r="AV78" s="199"/>
      <c r="AW78" s="199"/>
      <c r="AX78" s="199"/>
      <c r="AY78" s="199"/>
      <c r="AZ78" s="199"/>
      <c r="BA78" s="204"/>
      <c r="BB78" s="3"/>
      <c r="BD78" s="372" t="s">
        <v>211</v>
      </c>
      <c r="BE78" s="373"/>
      <c r="BG78" s="211" t="s">
        <v>534</v>
      </c>
      <c r="BH78" s="211">
        <v>300</v>
      </c>
      <c r="DH78" s="58"/>
      <c r="DI78" s="59"/>
      <c r="DJ78" s="58"/>
      <c r="DK78" s="58"/>
      <c r="DL78" s="58"/>
      <c r="DM78" s="58"/>
      <c r="DN78" s="58"/>
    </row>
    <row r="79" spans="2:118" ht="12" customHeight="1">
      <c r="B79" s="44"/>
      <c r="C79" s="329"/>
      <c r="D79" s="330"/>
      <c r="E79" s="330"/>
      <c r="F79" s="331"/>
      <c r="G79" s="203" t="s">
        <v>530</v>
      </c>
      <c r="H79" s="199"/>
      <c r="I79" s="199"/>
      <c r="J79" s="199"/>
      <c r="K79" s="199"/>
      <c r="L79" s="306"/>
      <c r="M79" s="307"/>
      <c r="N79" s="199"/>
      <c r="O79" s="199"/>
      <c r="P79" s="199"/>
      <c r="Q79" s="311"/>
      <c r="R79" s="312"/>
      <c r="S79" s="313"/>
      <c r="T79" s="207" t="s">
        <v>473</v>
      </c>
      <c r="U79" s="199"/>
      <c r="V79" s="199"/>
      <c r="W79" s="199"/>
      <c r="X79" s="199"/>
      <c r="Y79" s="199"/>
      <c r="Z79" s="199"/>
      <c r="AA79" s="199"/>
      <c r="AB79" s="256"/>
      <c r="AC79" s="257"/>
      <c r="AD79" s="257"/>
      <c r="AE79" s="258"/>
      <c r="AF79" s="204"/>
      <c r="AG79" s="203"/>
      <c r="AH79" s="199"/>
      <c r="AI79" s="199"/>
      <c r="AJ79" s="199"/>
      <c r="AK79" s="199"/>
      <c r="AL79" s="199"/>
      <c r="AM79" s="199"/>
      <c r="AN79" s="199"/>
      <c r="AO79" s="199"/>
      <c r="AP79" s="199"/>
      <c r="AQ79" s="199"/>
      <c r="AR79" s="199"/>
      <c r="AS79" s="199"/>
      <c r="AT79" s="199"/>
      <c r="AU79" s="199"/>
      <c r="AV79" s="199"/>
      <c r="AW79" s="199"/>
      <c r="AX79" s="199"/>
      <c r="AY79" s="199"/>
      <c r="AZ79" s="199"/>
      <c r="BA79" s="204"/>
      <c r="BB79" s="3"/>
      <c r="BD79" s="374"/>
      <c r="BE79" s="375"/>
      <c r="BG79" s="211" t="s">
        <v>535</v>
      </c>
      <c r="BH79" s="211">
        <v>268</v>
      </c>
      <c r="DH79" s="58"/>
      <c r="DI79" s="59"/>
      <c r="DJ79" s="58"/>
      <c r="DK79" s="58"/>
      <c r="DL79" s="58"/>
      <c r="DM79" s="58"/>
      <c r="DN79" s="58"/>
    </row>
    <row r="80" spans="2:118" ht="12" customHeight="1">
      <c r="B80" s="44"/>
      <c r="C80" s="329"/>
      <c r="D80" s="330"/>
      <c r="E80" s="330"/>
      <c r="F80" s="331"/>
      <c r="G80" s="203"/>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204"/>
      <c r="AG80" s="203"/>
      <c r="AH80" s="199"/>
      <c r="AI80" s="199"/>
      <c r="AJ80" s="199"/>
      <c r="AK80" s="199"/>
      <c r="AL80" s="199"/>
      <c r="AM80" s="199"/>
      <c r="AN80" s="199"/>
      <c r="AO80" s="199"/>
      <c r="AP80" s="199"/>
      <c r="AQ80" s="199"/>
      <c r="AR80" s="199"/>
      <c r="AS80" s="199"/>
      <c r="AT80" s="199"/>
      <c r="AU80" s="199"/>
      <c r="AV80" s="199"/>
      <c r="AW80" s="199"/>
      <c r="AX80" s="199"/>
      <c r="AY80" s="199"/>
      <c r="AZ80" s="199"/>
      <c r="BA80" s="204"/>
      <c r="BB80" s="3"/>
      <c r="BG80" s="211" t="s">
        <v>536</v>
      </c>
      <c r="BH80" s="211">
        <v>316</v>
      </c>
      <c r="DH80" s="58"/>
      <c r="DI80" s="59"/>
      <c r="DJ80" s="58"/>
      <c r="DK80" s="58"/>
      <c r="DL80" s="58"/>
      <c r="DM80" s="58"/>
      <c r="DN80" s="58"/>
    </row>
    <row r="81" spans="2:118" ht="15" customHeight="1">
      <c r="B81" s="44"/>
      <c r="C81" s="329"/>
      <c r="D81" s="330"/>
      <c r="E81" s="330"/>
      <c r="F81" s="331"/>
      <c r="G81" s="203" t="s">
        <v>533</v>
      </c>
      <c r="H81" s="199"/>
      <c r="I81" s="199"/>
      <c r="J81" s="199"/>
      <c r="K81" s="199"/>
      <c r="L81" s="314"/>
      <c r="M81" s="315"/>
      <c r="N81" s="315"/>
      <c r="O81" s="315"/>
      <c r="P81" s="315"/>
      <c r="Q81" s="315"/>
      <c r="R81" s="315"/>
      <c r="S81" s="315"/>
      <c r="T81" s="315"/>
      <c r="U81" s="315"/>
      <c r="V81" s="315"/>
      <c r="W81" s="315"/>
      <c r="X81" s="315"/>
      <c r="Y81" s="315"/>
      <c r="Z81" s="315"/>
      <c r="AA81" s="315"/>
      <c r="AB81" s="315"/>
      <c r="AC81" s="315"/>
      <c r="AD81" s="315"/>
      <c r="AE81" s="316"/>
      <c r="AF81" s="204"/>
      <c r="AG81" s="203"/>
      <c r="AH81" s="199"/>
      <c r="AI81" s="199"/>
      <c r="AJ81" s="199"/>
      <c r="AK81" s="199"/>
      <c r="AL81" s="199"/>
      <c r="AM81" s="199"/>
      <c r="AN81" s="199"/>
      <c r="AO81" s="199"/>
      <c r="AP81" s="199"/>
      <c r="AQ81" s="199"/>
      <c r="AR81" s="199"/>
      <c r="AS81" s="199"/>
      <c r="AT81" s="199"/>
      <c r="AU81" s="199"/>
      <c r="AV81" s="199"/>
      <c r="AW81" s="199"/>
      <c r="AX81" s="199"/>
      <c r="AY81" s="199"/>
      <c r="AZ81" s="199"/>
      <c r="BA81" s="204"/>
      <c r="BB81" s="3"/>
      <c r="BG81" s="211" t="s">
        <v>538</v>
      </c>
      <c r="BH81" s="211">
        <v>208</v>
      </c>
      <c r="DH81" s="58"/>
      <c r="DI81" s="59"/>
      <c r="DJ81" s="58"/>
      <c r="DK81" s="58"/>
      <c r="DL81" s="58"/>
      <c r="DM81" s="58"/>
      <c r="DN81" s="58"/>
    </row>
    <row r="82" spans="2:118" ht="15" customHeight="1">
      <c r="B82" s="44"/>
      <c r="C82" s="329"/>
      <c r="D82" s="330"/>
      <c r="E82" s="330"/>
      <c r="F82" s="331"/>
      <c r="G82" s="203"/>
      <c r="H82" s="199"/>
      <c r="I82" s="199"/>
      <c r="J82" s="199"/>
      <c r="K82" s="199"/>
      <c r="L82" s="317"/>
      <c r="M82" s="318"/>
      <c r="N82" s="318"/>
      <c r="O82" s="318"/>
      <c r="P82" s="318"/>
      <c r="Q82" s="318"/>
      <c r="R82" s="318"/>
      <c r="S82" s="318"/>
      <c r="T82" s="318"/>
      <c r="U82" s="318"/>
      <c r="V82" s="318"/>
      <c r="W82" s="318"/>
      <c r="X82" s="318"/>
      <c r="Y82" s="318"/>
      <c r="Z82" s="318"/>
      <c r="AA82" s="318"/>
      <c r="AB82" s="318"/>
      <c r="AC82" s="318"/>
      <c r="AD82" s="318"/>
      <c r="AE82" s="319"/>
      <c r="AF82" s="204"/>
      <c r="AG82" s="203"/>
      <c r="AH82" s="199"/>
      <c r="AI82" s="199"/>
      <c r="AJ82" s="199"/>
      <c r="AK82" s="199"/>
      <c r="AL82" s="199"/>
      <c r="AM82" s="199"/>
      <c r="AN82" s="199"/>
      <c r="AO82" s="199"/>
      <c r="AP82" s="199"/>
      <c r="AQ82" s="199"/>
      <c r="AR82" s="199"/>
      <c r="AS82" s="199"/>
      <c r="AT82" s="199"/>
      <c r="AU82" s="199"/>
      <c r="AV82" s="199"/>
      <c r="AW82" s="199"/>
      <c r="AX82" s="199"/>
      <c r="AY82" s="199"/>
      <c r="AZ82" s="199"/>
      <c r="BA82" s="204"/>
      <c r="BB82" s="3"/>
      <c r="BG82" s="211" t="s">
        <v>539</v>
      </c>
      <c r="BH82" s="211">
        <v>832</v>
      </c>
      <c r="DH82" s="58"/>
      <c r="DI82" s="59"/>
      <c r="DJ82" s="58"/>
      <c r="DK82" s="58"/>
      <c r="DL82" s="58"/>
      <c r="DM82" s="58"/>
      <c r="DN82" s="58"/>
    </row>
    <row r="83" spans="2:118" ht="12" customHeight="1">
      <c r="B83" s="44"/>
      <c r="C83" s="329"/>
      <c r="D83" s="330"/>
      <c r="E83" s="330"/>
      <c r="F83" s="331"/>
      <c r="G83" s="203"/>
      <c r="H83" s="199"/>
      <c r="I83" s="199"/>
      <c r="J83" s="199"/>
      <c r="K83" s="199"/>
      <c r="L83" s="197"/>
      <c r="M83" s="197"/>
      <c r="N83" s="197"/>
      <c r="O83" s="197"/>
      <c r="P83" s="197"/>
      <c r="Q83" s="197"/>
      <c r="R83" s="197"/>
      <c r="S83" s="197"/>
      <c r="T83" s="197"/>
      <c r="U83" s="197"/>
      <c r="V83" s="197"/>
      <c r="W83" s="197"/>
      <c r="X83" s="197"/>
      <c r="Y83" s="197"/>
      <c r="Z83" s="197"/>
      <c r="AA83" s="197"/>
      <c r="AB83" s="197"/>
      <c r="AC83" s="197"/>
      <c r="AD83" s="197"/>
      <c r="AE83" s="197"/>
      <c r="AF83" s="204"/>
      <c r="AG83" s="203"/>
      <c r="AH83" s="199"/>
      <c r="AI83" s="199"/>
      <c r="AJ83" s="199"/>
      <c r="AK83" s="199"/>
      <c r="AL83" s="199"/>
      <c r="AM83" s="199"/>
      <c r="AN83" s="199"/>
      <c r="AO83" s="199"/>
      <c r="AP83" s="199"/>
      <c r="AQ83" s="199"/>
      <c r="AR83" s="199"/>
      <c r="AS83" s="199"/>
      <c r="AT83" s="199"/>
      <c r="AU83" s="199"/>
      <c r="AV83" s="199"/>
      <c r="AW83" s="199"/>
      <c r="AX83" s="199"/>
      <c r="AY83" s="199"/>
      <c r="AZ83" s="199"/>
      <c r="BA83" s="204"/>
      <c r="BB83" s="3"/>
      <c r="BG83" s="211" t="s">
        <v>540</v>
      </c>
      <c r="BH83" s="211">
        <v>262</v>
      </c>
      <c r="DH83" s="58"/>
      <c r="DI83" s="59"/>
      <c r="DJ83" s="58"/>
      <c r="DK83" s="58"/>
      <c r="DL83" s="58"/>
      <c r="DM83" s="58"/>
      <c r="DN83" s="58"/>
    </row>
    <row r="84" spans="2:118" ht="12" customHeight="1">
      <c r="B84" s="44"/>
      <c r="C84" s="329"/>
      <c r="D84" s="330"/>
      <c r="E84" s="330"/>
      <c r="F84" s="331"/>
      <c r="G84" s="203" t="s">
        <v>537</v>
      </c>
      <c r="H84" s="199"/>
      <c r="I84" s="199"/>
      <c r="J84" s="199"/>
      <c r="K84" s="199"/>
      <c r="L84" s="197"/>
      <c r="M84" s="197"/>
      <c r="N84" s="197"/>
      <c r="O84" s="197"/>
      <c r="P84" s="197"/>
      <c r="Q84" s="197"/>
      <c r="R84" s="197"/>
      <c r="S84" s="197"/>
      <c r="T84" s="197"/>
      <c r="U84" s="197"/>
      <c r="V84" s="197"/>
      <c r="W84" s="197"/>
      <c r="X84" s="197"/>
      <c r="Y84" s="197"/>
      <c r="Z84" s="197"/>
      <c r="AA84" s="197"/>
      <c r="AB84" s="197"/>
      <c r="AC84" s="197"/>
      <c r="AD84" s="197"/>
      <c r="AE84" s="197"/>
      <c r="AF84" s="204"/>
      <c r="AG84" s="203"/>
      <c r="AH84" s="199"/>
      <c r="AI84" s="199"/>
      <c r="AJ84" s="199"/>
      <c r="AK84" s="199"/>
      <c r="AL84" s="199"/>
      <c r="AM84" s="199"/>
      <c r="AN84" s="199"/>
      <c r="AO84" s="199"/>
      <c r="AP84" s="199"/>
      <c r="AQ84" s="199"/>
      <c r="AR84" s="199"/>
      <c r="AS84" s="199"/>
      <c r="AT84" s="199"/>
      <c r="AU84" s="199"/>
      <c r="AV84" s="199"/>
      <c r="AW84" s="199"/>
      <c r="AX84" s="199"/>
      <c r="AY84" s="199"/>
      <c r="AZ84" s="199"/>
      <c r="BA84" s="204"/>
      <c r="BB84" s="3"/>
      <c r="BG84" s="211" t="s">
        <v>541</v>
      </c>
      <c r="BH84" s="211">
        <v>212</v>
      </c>
      <c r="DH84" s="58"/>
      <c r="DI84" s="59"/>
      <c r="DJ84" s="58"/>
      <c r="DK84" s="58"/>
      <c r="DL84" s="58"/>
      <c r="DM84" s="58"/>
      <c r="DN84" s="58"/>
    </row>
    <row r="85" spans="2:118" ht="12" customHeight="1">
      <c r="B85" s="44"/>
      <c r="C85" s="329"/>
      <c r="D85" s="330"/>
      <c r="E85" s="330"/>
      <c r="F85" s="331"/>
      <c r="G85" s="203"/>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204"/>
      <c r="AG85" s="203"/>
      <c r="AH85" s="199"/>
      <c r="AI85" s="199"/>
      <c r="AJ85" s="199"/>
      <c r="AK85" s="199"/>
      <c r="AL85" s="199"/>
      <c r="AM85" s="199"/>
      <c r="AN85" s="199"/>
      <c r="AO85" s="199"/>
      <c r="AP85" s="199"/>
      <c r="AQ85" s="199"/>
      <c r="AR85" s="199"/>
      <c r="AS85" s="199"/>
      <c r="AT85" s="199"/>
      <c r="AU85" s="199"/>
      <c r="AV85" s="199"/>
      <c r="AW85" s="199"/>
      <c r="AX85" s="199"/>
      <c r="AY85" s="199"/>
      <c r="AZ85" s="199"/>
      <c r="BA85" s="204"/>
      <c r="BB85" s="3"/>
      <c r="BG85" s="211" t="s">
        <v>542</v>
      </c>
      <c r="BH85" s="211">
        <v>214</v>
      </c>
      <c r="DH85" s="58"/>
      <c r="DI85" s="59"/>
      <c r="DJ85" s="58"/>
      <c r="DK85" s="58"/>
      <c r="DL85" s="58"/>
      <c r="DM85" s="58"/>
      <c r="DN85" s="58"/>
    </row>
    <row r="86" spans="2:118" ht="15" customHeight="1">
      <c r="B86" s="44"/>
      <c r="C86" s="329"/>
      <c r="D86" s="330"/>
      <c r="E86" s="330"/>
      <c r="F86" s="331"/>
      <c r="G86" s="203"/>
      <c r="H86" s="199"/>
      <c r="I86" s="199"/>
      <c r="J86" s="199"/>
      <c r="K86" s="199"/>
      <c r="L86" s="314"/>
      <c r="M86" s="315"/>
      <c r="N86" s="315"/>
      <c r="O86" s="315"/>
      <c r="P86" s="315"/>
      <c r="Q86" s="315"/>
      <c r="R86" s="315"/>
      <c r="S86" s="315"/>
      <c r="T86" s="315"/>
      <c r="U86" s="315"/>
      <c r="V86" s="315"/>
      <c r="W86" s="315"/>
      <c r="X86" s="315"/>
      <c r="Y86" s="315"/>
      <c r="Z86" s="315"/>
      <c r="AA86" s="315"/>
      <c r="AB86" s="315"/>
      <c r="AC86" s="315"/>
      <c r="AD86" s="315"/>
      <c r="AE86" s="316"/>
      <c r="AF86" s="204"/>
      <c r="AG86" s="203"/>
      <c r="AH86" s="199"/>
      <c r="AI86" s="199"/>
      <c r="AJ86" s="199"/>
      <c r="AK86" s="199"/>
      <c r="AL86" s="199"/>
      <c r="AM86" s="199"/>
      <c r="AN86" s="199"/>
      <c r="AO86" s="199"/>
      <c r="AP86" s="199"/>
      <c r="AQ86" s="199"/>
      <c r="AR86" s="199"/>
      <c r="AS86" s="199"/>
      <c r="AT86" s="199"/>
      <c r="AU86" s="199"/>
      <c r="AV86" s="199"/>
      <c r="AW86" s="199"/>
      <c r="AX86" s="199"/>
      <c r="AY86" s="199"/>
      <c r="AZ86" s="199"/>
      <c r="BA86" s="204"/>
      <c r="BB86" s="3"/>
      <c r="BG86" s="211" t="s">
        <v>543</v>
      </c>
      <c r="BH86" s="211">
        <v>818</v>
      </c>
      <c r="DH86" s="58"/>
      <c r="DI86" s="59"/>
      <c r="DJ86" s="58"/>
      <c r="DK86" s="58"/>
      <c r="DL86" s="58"/>
      <c r="DM86" s="58"/>
      <c r="DN86" s="58"/>
    </row>
    <row r="87" spans="2:118" ht="15" customHeight="1">
      <c r="B87" s="44"/>
      <c r="C87" s="329"/>
      <c r="D87" s="330"/>
      <c r="E87" s="330"/>
      <c r="F87" s="331"/>
      <c r="G87" s="203"/>
      <c r="H87" s="199"/>
      <c r="I87" s="199"/>
      <c r="J87" s="199"/>
      <c r="K87" s="199"/>
      <c r="L87" s="317"/>
      <c r="M87" s="318"/>
      <c r="N87" s="318"/>
      <c r="O87" s="318"/>
      <c r="P87" s="318"/>
      <c r="Q87" s="318"/>
      <c r="R87" s="318"/>
      <c r="S87" s="318"/>
      <c r="T87" s="318"/>
      <c r="U87" s="318"/>
      <c r="V87" s="318"/>
      <c r="W87" s="318"/>
      <c r="X87" s="318"/>
      <c r="Y87" s="318"/>
      <c r="Z87" s="318"/>
      <c r="AA87" s="318"/>
      <c r="AB87" s="318"/>
      <c r="AC87" s="318"/>
      <c r="AD87" s="318"/>
      <c r="AE87" s="319"/>
      <c r="AF87" s="204"/>
      <c r="AG87" s="203"/>
      <c r="AH87" s="199"/>
      <c r="AI87" s="199"/>
      <c r="AJ87" s="199"/>
      <c r="AK87" s="199"/>
      <c r="AL87" s="199"/>
      <c r="AM87" s="199"/>
      <c r="AN87" s="199"/>
      <c r="AO87" s="199"/>
      <c r="AP87" s="199"/>
      <c r="AQ87" s="199"/>
      <c r="AR87" s="199"/>
      <c r="AS87" s="199"/>
      <c r="AT87" s="199"/>
      <c r="AU87" s="199"/>
      <c r="AV87" s="199"/>
      <c r="AW87" s="199"/>
      <c r="AX87" s="199"/>
      <c r="AY87" s="199"/>
      <c r="AZ87" s="199"/>
      <c r="BA87" s="204"/>
      <c r="BB87" s="3"/>
      <c r="BG87" s="211" t="s">
        <v>545</v>
      </c>
      <c r="BH87" s="211">
        <v>894</v>
      </c>
      <c r="DH87" s="58"/>
      <c r="DI87" s="59"/>
      <c r="DJ87" s="58"/>
      <c r="DK87" s="58"/>
      <c r="DL87" s="58"/>
      <c r="DM87" s="58"/>
      <c r="DN87" s="58"/>
    </row>
    <row r="88" spans="2:118" ht="12" customHeight="1">
      <c r="B88" s="44"/>
      <c r="C88" s="332"/>
      <c r="D88" s="333"/>
      <c r="E88" s="333"/>
      <c r="F88" s="334"/>
      <c r="G88" s="205"/>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6"/>
      <c r="AG88" s="205"/>
      <c r="AH88" s="200"/>
      <c r="AI88" s="200"/>
      <c r="AJ88" s="200"/>
      <c r="AK88" s="200"/>
      <c r="AL88" s="200"/>
      <c r="AM88" s="200"/>
      <c r="AN88" s="200"/>
      <c r="AO88" s="200"/>
      <c r="AP88" s="200"/>
      <c r="AQ88" s="200"/>
      <c r="AR88" s="200"/>
      <c r="AS88" s="200"/>
      <c r="AT88" s="200"/>
      <c r="AU88" s="200"/>
      <c r="AV88" s="200"/>
      <c r="AW88" s="200"/>
      <c r="AX88" s="200"/>
      <c r="AY88" s="200"/>
      <c r="AZ88" s="200"/>
      <c r="BA88" s="206"/>
      <c r="BB88" s="3"/>
      <c r="BG88" s="211" t="s">
        <v>548</v>
      </c>
      <c r="BH88" s="211">
        <v>732</v>
      </c>
      <c r="DH88" s="58"/>
      <c r="DI88" s="59"/>
      <c r="DJ88" s="58"/>
      <c r="DK88" s="58"/>
      <c r="DL88" s="58"/>
      <c r="DM88" s="58"/>
      <c r="DN88" s="58"/>
    </row>
    <row r="89" spans="2:118" ht="12" customHeight="1">
      <c r="B89" s="44"/>
      <c r="C89" s="326" t="s">
        <v>717</v>
      </c>
      <c r="D89" s="327"/>
      <c r="E89" s="327"/>
      <c r="F89" s="328"/>
      <c r="G89" s="201"/>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202"/>
      <c r="AG89" s="201"/>
      <c r="AH89" s="198"/>
      <c r="AI89" s="198"/>
      <c r="AJ89" s="198"/>
      <c r="AK89" s="198"/>
      <c r="AL89" s="198"/>
      <c r="AM89" s="198"/>
      <c r="AN89" s="198"/>
      <c r="AO89" s="198"/>
      <c r="AP89" s="198"/>
      <c r="AQ89" s="198"/>
      <c r="AR89" s="198"/>
      <c r="AS89" s="198"/>
      <c r="AT89" s="198"/>
      <c r="AU89" s="198"/>
      <c r="AV89" s="198"/>
      <c r="AW89" s="198"/>
      <c r="AX89" s="198"/>
      <c r="AY89" s="198"/>
      <c r="AZ89" s="198"/>
      <c r="BA89" s="202"/>
      <c r="BB89" s="3"/>
      <c r="BG89" s="211" t="s">
        <v>549</v>
      </c>
      <c r="BH89" s="211">
        <v>716</v>
      </c>
      <c r="DH89" s="58"/>
      <c r="DI89" s="59"/>
      <c r="DJ89" s="58"/>
      <c r="DK89" s="58"/>
      <c r="DL89" s="58"/>
      <c r="DM89" s="58"/>
      <c r="DN89" s="58"/>
    </row>
    <row r="90" spans="2:118" ht="12" customHeight="1">
      <c r="B90" s="44"/>
      <c r="C90" s="329"/>
      <c r="D90" s="330"/>
      <c r="E90" s="330"/>
      <c r="F90" s="331"/>
      <c r="G90" s="203" t="s">
        <v>544</v>
      </c>
      <c r="H90" s="199"/>
      <c r="I90" s="199"/>
      <c r="J90" s="199"/>
      <c r="K90" s="199"/>
      <c r="L90" s="199"/>
      <c r="M90" s="304">
        <f>VLOOKUP(BD90,$BG$18:$BH$266,2,FALSE)</f>
        <v>0</v>
      </c>
      <c r="N90" s="305"/>
      <c r="O90" s="199"/>
      <c r="P90" s="199" t="s">
        <v>712</v>
      </c>
      <c r="Q90" s="199"/>
      <c r="R90" s="199"/>
      <c r="S90" s="382"/>
      <c r="T90" s="382"/>
      <c r="U90" s="382"/>
      <c r="V90" s="382"/>
      <c r="W90" s="382"/>
      <c r="X90" s="382"/>
      <c r="Y90" s="199"/>
      <c r="Z90" s="199"/>
      <c r="AA90" s="199"/>
      <c r="AB90" s="199"/>
      <c r="AC90" s="199"/>
      <c r="AD90" s="199"/>
      <c r="AE90" s="199"/>
      <c r="AF90" s="204"/>
      <c r="AG90" s="203" t="s">
        <v>713</v>
      </c>
      <c r="AH90" s="199"/>
      <c r="AI90" s="199"/>
      <c r="AJ90" s="199"/>
      <c r="AK90" s="199"/>
      <c r="AL90" s="199"/>
      <c r="AM90" s="304">
        <f>VLOOKUP(BD93,$BG$18:$BH$266,2,FALSE)</f>
        <v>0</v>
      </c>
      <c r="AN90" s="305"/>
      <c r="AO90" s="199"/>
      <c r="AP90" s="199" t="s">
        <v>714</v>
      </c>
      <c r="AQ90" s="199"/>
      <c r="AR90" s="199"/>
      <c r="AS90" s="382"/>
      <c r="AT90" s="382"/>
      <c r="AU90" s="382"/>
      <c r="AV90" s="382"/>
      <c r="AW90" s="382"/>
      <c r="AX90" s="382"/>
      <c r="AY90" s="199"/>
      <c r="AZ90" s="199"/>
      <c r="BA90" s="204"/>
      <c r="BB90" s="3"/>
      <c r="BD90" s="372" t="s">
        <v>211</v>
      </c>
      <c r="BE90" s="373"/>
      <c r="BG90" s="211" t="s">
        <v>551</v>
      </c>
      <c r="BH90" s="211">
        <v>376</v>
      </c>
      <c r="DH90" s="58"/>
      <c r="DI90" s="59"/>
      <c r="DJ90" s="58"/>
      <c r="DK90" s="58"/>
      <c r="DL90" s="58"/>
      <c r="DM90" s="58"/>
      <c r="DN90" s="58"/>
    </row>
    <row r="91" spans="2:118" ht="12" customHeight="1">
      <c r="B91" s="44"/>
      <c r="C91" s="329"/>
      <c r="D91" s="330"/>
      <c r="E91" s="330"/>
      <c r="F91" s="331"/>
      <c r="G91" s="203" t="s">
        <v>546</v>
      </c>
      <c r="H91" s="199"/>
      <c r="I91" s="199"/>
      <c r="J91" s="199"/>
      <c r="K91" s="199"/>
      <c r="L91" s="199"/>
      <c r="M91" s="306"/>
      <c r="N91" s="307"/>
      <c r="O91" s="199"/>
      <c r="P91" s="199"/>
      <c r="Q91" s="199"/>
      <c r="R91" s="199"/>
      <c r="S91" s="382"/>
      <c r="T91" s="382"/>
      <c r="U91" s="382"/>
      <c r="V91" s="382"/>
      <c r="W91" s="382"/>
      <c r="X91" s="382"/>
      <c r="Y91" s="199"/>
      <c r="Z91" s="199"/>
      <c r="AA91" s="199"/>
      <c r="AB91" s="199"/>
      <c r="AC91" s="199"/>
      <c r="AD91" s="199"/>
      <c r="AE91" s="199"/>
      <c r="AF91" s="204"/>
      <c r="AG91" s="203" t="s">
        <v>547</v>
      </c>
      <c r="AH91" s="199"/>
      <c r="AI91" s="199"/>
      <c r="AJ91" s="199"/>
      <c r="AK91" s="199"/>
      <c r="AL91" s="199"/>
      <c r="AM91" s="306"/>
      <c r="AN91" s="307"/>
      <c r="AO91" s="199"/>
      <c r="AP91" s="199"/>
      <c r="AQ91" s="199"/>
      <c r="AR91" s="199"/>
      <c r="AS91" s="382"/>
      <c r="AT91" s="382"/>
      <c r="AU91" s="382"/>
      <c r="AV91" s="382"/>
      <c r="AW91" s="382"/>
      <c r="AX91" s="382"/>
      <c r="AY91" s="199"/>
      <c r="AZ91" s="199"/>
      <c r="BA91" s="204"/>
      <c r="BB91" s="3"/>
      <c r="BD91" s="374"/>
      <c r="BE91" s="375"/>
      <c r="BG91" s="211" t="s">
        <v>552</v>
      </c>
      <c r="BH91" s="211">
        <v>356</v>
      </c>
      <c r="DH91" s="58"/>
      <c r="DI91" s="59"/>
      <c r="DJ91" s="58"/>
      <c r="DK91" s="58"/>
      <c r="DL91" s="58"/>
      <c r="DM91" s="58"/>
      <c r="DN91" s="58"/>
    </row>
    <row r="92" spans="2:118" ht="12" customHeight="1">
      <c r="B92" s="44"/>
      <c r="C92" s="329"/>
      <c r="D92" s="330"/>
      <c r="E92" s="330"/>
      <c r="F92" s="331"/>
      <c r="G92" s="203"/>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204"/>
      <c r="AG92" s="203"/>
      <c r="AH92" s="199"/>
      <c r="AI92" s="199"/>
      <c r="AJ92" s="199"/>
      <c r="AK92" s="199"/>
      <c r="AL92" s="199"/>
      <c r="AM92" s="199"/>
      <c r="AN92" s="199"/>
      <c r="AO92" s="199"/>
      <c r="AP92" s="199"/>
      <c r="AQ92" s="199"/>
      <c r="AR92" s="199"/>
      <c r="AS92" s="199"/>
      <c r="AT92" s="199"/>
      <c r="AU92" s="199"/>
      <c r="AV92" s="199"/>
      <c r="AW92" s="199"/>
      <c r="AX92" s="199"/>
      <c r="AY92" s="199"/>
      <c r="AZ92" s="199"/>
      <c r="BA92" s="204"/>
      <c r="BB92" s="3"/>
      <c r="BG92" s="211" t="s">
        <v>553</v>
      </c>
      <c r="BH92" s="211">
        <v>360</v>
      </c>
      <c r="DH92" s="58"/>
      <c r="DI92" s="59"/>
      <c r="DJ92" s="58"/>
      <c r="DK92" s="58"/>
      <c r="DL92" s="58"/>
      <c r="DM92" s="58"/>
      <c r="DN92" s="58"/>
    </row>
    <row r="93" spans="2:118" ht="15" customHeight="1">
      <c r="B93" s="44"/>
      <c r="C93" s="329"/>
      <c r="D93" s="330"/>
      <c r="E93" s="330"/>
      <c r="F93" s="331"/>
      <c r="G93" s="203" t="s">
        <v>550</v>
      </c>
      <c r="H93" s="199"/>
      <c r="I93" s="199"/>
      <c r="J93" s="199"/>
      <c r="K93" s="199"/>
      <c r="L93" s="314"/>
      <c r="M93" s="315"/>
      <c r="N93" s="315"/>
      <c r="O93" s="315"/>
      <c r="P93" s="315"/>
      <c r="Q93" s="315"/>
      <c r="R93" s="315"/>
      <c r="S93" s="315"/>
      <c r="T93" s="315"/>
      <c r="U93" s="315"/>
      <c r="V93" s="315"/>
      <c r="W93" s="315"/>
      <c r="X93" s="315"/>
      <c r="Y93" s="315"/>
      <c r="Z93" s="315"/>
      <c r="AA93" s="315"/>
      <c r="AB93" s="315"/>
      <c r="AC93" s="315"/>
      <c r="AD93" s="315"/>
      <c r="AE93" s="316"/>
      <c r="AF93" s="204"/>
      <c r="AG93" s="203" t="s">
        <v>715</v>
      </c>
      <c r="AH93" s="199"/>
      <c r="AI93" s="199"/>
      <c r="AJ93" s="199"/>
      <c r="AK93" s="199"/>
      <c r="AL93" s="314"/>
      <c r="AM93" s="315"/>
      <c r="AN93" s="315"/>
      <c r="AO93" s="315"/>
      <c r="AP93" s="315"/>
      <c r="AQ93" s="315"/>
      <c r="AR93" s="315"/>
      <c r="AS93" s="315"/>
      <c r="AT93" s="315"/>
      <c r="AU93" s="315"/>
      <c r="AV93" s="315"/>
      <c r="AW93" s="315"/>
      <c r="AX93" s="315"/>
      <c r="AY93" s="315"/>
      <c r="AZ93" s="316"/>
      <c r="BA93" s="204"/>
      <c r="BB93" s="3"/>
      <c r="BD93" s="372" t="s">
        <v>211</v>
      </c>
      <c r="BE93" s="373"/>
      <c r="BG93" s="211" t="s">
        <v>554</v>
      </c>
      <c r="BH93" s="211">
        <v>400</v>
      </c>
      <c r="DH93" s="58"/>
      <c r="DI93" s="59"/>
      <c r="DJ93" s="58"/>
      <c r="DK93" s="58"/>
      <c r="DL93" s="58"/>
      <c r="DM93" s="58"/>
      <c r="DN93" s="58"/>
    </row>
    <row r="94" spans="2:118" ht="15" customHeight="1">
      <c r="B94" s="44"/>
      <c r="C94" s="329"/>
      <c r="D94" s="330"/>
      <c r="E94" s="330"/>
      <c r="F94" s="331"/>
      <c r="G94" s="203" t="s">
        <v>546</v>
      </c>
      <c r="H94" s="199"/>
      <c r="I94" s="199"/>
      <c r="J94" s="199"/>
      <c r="K94" s="199"/>
      <c r="L94" s="317"/>
      <c r="M94" s="318"/>
      <c r="N94" s="318"/>
      <c r="O94" s="318"/>
      <c r="P94" s="318"/>
      <c r="Q94" s="318"/>
      <c r="R94" s="318"/>
      <c r="S94" s="318"/>
      <c r="T94" s="318"/>
      <c r="U94" s="318"/>
      <c r="V94" s="318"/>
      <c r="W94" s="318"/>
      <c r="X94" s="318"/>
      <c r="Y94" s="318"/>
      <c r="Z94" s="318"/>
      <c r="AA94" s="318"/>
      <c r="AB94" s="318"/>
      <c r="AC94" s="318"/>
      <c r="AD94" s="318"/>
      <c r="AE94" s="319"/>
      <c r="AF94" s="204"/>
      <c r="AG94" s="203" t="s">
        <v>547</v>
      </c>
      <c r="AH94" s="199"/>
      <c r="AI94" s="199"/>
      <c r="AJ94" s="199"/>
      <c r="AK94" s="199"/>
      <c r="AL94" s="317"/>
      <c r="AM94" s="318"/>
      <c r="AN94" s="318"/>
      <c r="AO94" s="318"/>
      <c r="AP94" s="318"/>
      <c r="AQ94" s="318"/>
      <c r="AR94" s="318"/>
      <c r="AS94" s="318"/>
      <c r="AT94" s="318"/>
      <c r="AU94" s="318"/>
      <c r="AV94" s="318"/>
      <c r="AW94" s="318"/>
      <c r="AX94" s="318"/>
      <c r="AY94" s="318"/>
      <c r="AZ94" s="319"/>
      <c r="BA94" s="204"/>
      <c r="BB94" s="3"/>
      <c r="BD94" s="374"/>
      <c r="BE94" s="375"/>
      <c r="BG94" s="211" t="s">
        <v>555</v>
      </c>
      <c r="BH94" s="211">
        <v>368</v>
      </c>
      <c r="DH94" s="58"/>
      <c r="DI94" s="59"/>
      <c r="DJ94" s="58"/>
      <c r="DK94" s="58"/>
      <c r="DL94" s="58"/>
      <c r="DM94" s="58"/>
      <c r="DN94" s="58"/>
    </row>
    <row r="95" spans="2:118" ht="12" customHeight="1">
      <c r="B95" s="44"/>
      <c r="C95" s="329"/>
      <c r="D95" s="330"/>
      <c r="E95" s="330"/>
      <c r="F95" s="331"/>
      <c r="G95" s="203"/>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204"/>
      <c r="AG95" s="203"/>
      <c r="AH95" s="199"/>
      <c r="AI95" s="199"/>
      <c r="AJ95" s="199"/>
      <c r="AK95" s="199"/>
      <c r="AL95" s="199"/>
      <c r="AM95" s="199"/>
      <c r="AN95" s="199"/>
      <c r="AO95" s="199"/>
      <c r="AP95" s="199"/>
      <c r="AQ95" s="199"/>
      <c r="AR95" s="199"/>
      <c r="AS95" s="199"/>
      <c r="AT95" s="199"/>
      <c r="AU95" s="199"/>
      <c r="AV95" s="199"/>
      <c r="AW95" s="199"/>
      <c r="AX95" s="199"/>
      <c r="AY95" s="199"/>
      <c r="AZ95" s="199"/>
      <c r="BA95" s="204"/>
      <c r="BB95" s="3"/>
      <c r="BG95" s="211" t="s">
        <v>556</v>
      </c>
      <c r="BH95" s="211">
        <v>364</v>
      </c>
      <c r="DH95" s="58"/>
      <c r="DI95" s="59"/>
      <c r="DJ95" s="58"/>
      <c r="DK95" s="58"/>
      <c r="DL95" s="58"/>
      <c r="DM95" s="58"/>
      <c r="DN95" s="58"/>
    </row>
    <row r="96" spans="2:118" ht="12" customHeight="1">
      <c r="B96" s="44"/>
      <c r="C96" s="329"/>
      <c r="D96" s="330"/>
      <c r="E96" s="330"/>
      <c r="F96" s="331"/>
      <c r="G96" s="203" t="s">
        <v>209</v>
      </c>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204"/>
      <c r="AG96" s="203" t="s">
        <v>716</v>
      </c>
      <c r="AH96" s="199"/>
      <c r="AI96" s="199"/>
      <c r="AJ96" s="199"/>
      <c r="AK96" s="199"/>
      <c r="AL96" s="199"/>
      <c r="AM96" s="199"/>
      <c r="AN96" s="199"/>
      <c r="AO96" s="199"/>
      <c r="AP96" s="199"/>
      <c r="AQ96" s="199"/>
      <c r="AR96" s="199"/>
      <c r="AS96" s="199"/>
      <c r="AT96" s="199"/>
      <c r="AU96" s="199"/>
      <c r="AV96" s="199"/>
      <c r="AW96" s="199"/>
      <c r="AX96" s="199"/>
      <c r="AY96" s="199"/>
      <c r="AZ96" s="199"/>
      <c r="BA96" s="204"/>
      <c r="BB96" s="3"/>
      <c r="BG96" s="211" t="s">
        <v>557</v>
      </c>
      <c r="BH96" s="211">
        <v>372</v>
      </c>
      <c r="DH96" s="58"/>
      <c r="DI96" s="59"/>
      <c r="DJ96" s="58"/>
      <c r="DK96" s="58"/>
      <c r="DL96" s="58"/>
      <c r="DM96" s="58"/>
      <c r="DN96" s="58"/>
    </row>
    <row r="97" spans="2:118" ht="12" customHeight="1">
      <c r="B97" s="44"/>
      <c r="C97" s="329"/>
      <c r="D97" s="330"/>
      <c r="E97" s="330"/>
      <c r="F97" s="331"/>
      <c r="G97" s="203"/>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204"/>
      <c r="AG97" s="203"/>
      <c r="AH97" s="199"/>
      <c r="AI97" s="199"/>
      <c r="AJ97" s="199"/>
      <c r="AK97" s="199"/>
      <c r="AL97" s="199"/>
      <c r="AM97" s="199"/>
      <c r="AN97" s="199"/>
      <c r="AO97" s="199"/>
      <c r="AP97" s="199"/>
      <c r="AQ97" s="199"/>
      <c r="AR97" s="199"/>
      <c r="AS97" s="199"/>
      <c r="AT97" s="199"/>
      <c r="AU97" s="199"/>
      <c r="AV97" s="199"/>
      <c r="AW97" s="199"/>
      <c r="AX97" s="199"/>
      <c r="AY97" s="199"/>
      <c r="AZ97" s="199"/>
      <c r="BA97" s="204"/>
      <c r="BB97" s="3"/>
      <c r="BG97" s="211" t="s">
        <v>558</v>
      </c>
      <c r="BH97" s="211">
        <v>352</v>
      </c>
      <c r="DH97" s="58"/>
      <c r="DI97" s="59"/>
      <c r="DJ97" s="58"/>
      <c r="DK97" s="58"/>
      <c r="DL97" s="58"/>
      <c r="DM97" s="58"/>
      <c r="DN97" s="58"/>
    </row>
    <row r="98" spans="2:118" ht="15" customHeight="1">
      <c r="B98" s="44"/>
      <c r="C98" s="329"/>
      <c r="D98" s="330"/>
      <c r="E98" s="330"/>
      <c r="F98" s="331"/>
      <c r="G98" s="203"/>
      <c r="H98" s="337"/>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9"/>
      <c r="AF98" s="204"/>
      <c r="AG98" s="203"/>
      <c r="AH98" s="337"/>
      <c r="AI98" s="338"/>
      <c r="AJ98" s="338"/>
      <c r="AK98" s="338"/>
      <c r="AL98" s="338"/>
      <c r="AM98" s="338"/>
      <c r="AN98" s="338"/>
      <c r="AO98" s="338"/>
      <c r="AP98" s="338"/>
      <c r="AQ98" s="338"/>
      <c r="AR98" s="338"/>
      <c r="AS98" s="338"/>
      <c r="AT98" s="338"/>
      <c r="AU98" s="338"/>
      <c r="AV98" s="338"/>
      <c r="AW98" s="338"/>
      <c r="AX98" s="338"/>
      <c r="AY98" s="338"/>
      <c r="AZ98" s="339"/>
      <c r="BA98" s="204"/>
      <c r="BB98" s="3"/>
      <c r="BG98" s="211" t="s">
        <v>560</v>
      </c>
      <c r="BH98" s="211">
        <v>724</v>
      </c>
      <c r="DH98" s="58"/>
      <c r="DI98" s="59"/>
      <c r="DJ98" s="58"/>
      <c r="DK98" s="58"/>
      <c r="DL98" s="58"/>
      <c r="DM98" s="58"/>
      <c r="DN98" s="58"/>
    </row>
    <row r="99" spans="2:118" ht="15" customHeight="1">
      <c r="B99" s="44"/>
      <c r="C99" s="329"/>
      <c r="D99" s="330"/>
      <c r="E99" s="330"/>
      <c r="F99" s="331"/>
      <c r="G99" s="203"/>
      <c r="H99" s="340"/>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2"/>
      <c r="AF99" s="204"/>
      <c r="AG99" s="203"/>
      <c r="AH99" s="340"/>
      <c r="AI99" s="341"/>
      <c r="AJ99" s="341"/>
      <c r="AK99" s="341"/>
      <c r="AL99" s="341"/>
      <c r="AM99" s="341"/>
      <c r="AN99" s="341"/>
      <c r="AO99" s="341"/>
      <c r="AP99" s="341"/>
      <c r="AQ99" s="341"/>
      <c r="AR99" s="341"/>
      <c r="AS99" s="341"/>
      <c r="AT99" s="341"/>
      <c r="AU99" s="341"/>
      <c r="AV99" s="341"/>
      <c r="AW99" s="341"/>
      <c r="AX99" s="341"/>
      <c r="AY99" s="341"/>
      <c r="AZ99" s="342"/>
      <c r="BA99" s="204"/>
      <c r="BB99" s="3"/>
      <c r="BG99" s="211" t="s">
        <v>563</v>
      </c>
      <c r="BH99" s="211">
        <v>380</v>
      </c>
      <c r="DH99" s="58"/>
      <c r="DI99" s="59"/>
      <c r="DJ99" s="58"/>
      <c r="DK99" s="58"/>
      <c r="DL99" s="58"/>
      <c r="DM99" s="58"/>
      <c r="DN99" s="58"/>
    </row>
    <row r="100" spans="2:118" ht="12" customHeight="1">
      <c r="B100" s="44"/>
      <c r="C100" s="332"/>
      <c r="D100" s="333"/>
      <c r="E100" s="333"/>
      <c r="F100" s="334"/>
      <c r="G100" s="205"/>
      <c r="H100" s="200"/>
      <c r="I100" s="200"/>
      <c r="J100" s="200"/>
      <c r="K100" s="200"/>
      <c r="L100" s="200"/>
      <c r="M100" s="200"/>
      <c r="N100" s="200"/>
      <c r="O100" s="200"/>
      <c r="P100" s="200"/>
      <c r="Q100" s="200"/>
      <c r="R100" s="200"/>
      <c r="S100" s="200"/>
      <c r="T100" s="200"/>
      <c r="U100" s="200"/>
      <c r="V100" s="200"/>
      <c r="W100" s="200"/>
      <c r="X100" s="200"/>
      <c r="Y100" s="200"/>
      <c r="Z100" s="200"/>
      <c r="AA100" s="200"/>
      <c r="AB100" s="200"/>
      <c r="AC100" s="200"/>
      <c r="AD100" s="200"/>
      <c r="AE100" s="200"/>
      <c r="AF100" s="206"/>
      <c r="AG100" s="205"/>
      <c r="AH100" s="200"/>
      <c r="AI100" s="200"/>
      <c r="AJ100" s="200"/>
      <c r="AK100" s="200"/>
      <c r="AL100" s="200"/>
      <c r="AM100" s="200"/>
      <c r="AN100" s="200"/>
      <c r="AO100" s="200"/>
      <c r="AP100" s="200"/>
      <c r="AQ100" s="200"/>
      <c r="AR100" s="200"/>
      <c r="AS100" s="200"/>
      <c r="AT100" s="200"/>
      <c r="AU100" s="200"/>
      <c r="AV100" s="200"/>
      <c r="AW100" s="200"/>
      <c r="AX100" s="200"/>
      <c r="AY100" s="200"/>
      <c r="AZ100" s="200"/>
      <c r="BA100" s="206"/>
      <c r="BB100" s="3"/>
      <c r="BG100" s="211" t="s">
        <v>565</v>
      </c>
      <c r="BH100" s="211">
        <v>887</v>
      </c>
      <c r="DH100" s="58"/>
      <c r="DI100" s="59"/>
      <c r="DJ100" s="58"/>
      <c r="DK100" s="58"/>
      <c r="DL100" s="58"/>
      <c r="DM100" s="58"/>
      <c r="DN100" s="58"/>
    </row>
    <row r="101" spans="2:118" ht="12" customHeight="1">
      <c r="B101" s="44"/>
      <c r="C101" s="326" t="s">
        <v>559</v>
      </c>
      <c r="D101" s="327"/>
      <c r="E101" s="327"/>
      <c r="F101" s="328"/>
      <c r="G101" s="201"/>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202"/>
      <c r="AG101" s="201"/>
      <c r="AH101" s="198"/>
      <c r="AI101" s="198"/>
      <c r="AJ101" s="198"/>
      <c r="AK101" s="198"/>
      <c r="AL101" s="198"/>
      <c r="AM101" s="198"/>
      <c r="AN101" s="198"/>
      <c r="AO101" s="198"/>
      <c r="AP101" s="198"/>
      <c r="AQ101" s="198"/>
      <c r="AR101" s="198"/>
      <c r="AS101" s="198"/>
      <c r="AT101" s="198"/>
      <c r="AU101" s="198"/>
      <c r="AV101" s="198"/>
      <c r="AW101" s="198"/>
      <c r="AX101" s="198"/>
      <c r="AY101" s="198"/>
      <c r="AZ101" s="198"/>
      <c r="BA101" s="202"/>
      <c r="BB101" s="3"/>
      <c r="BG101" s="211" t="s">
        <v>566</v>
      </c>
      <c r="BH101" s="211">
        <v>132</v>
      </c>
      <c r="DH101" s="58"/>
      <c r="DI101" s="59"/>
      <c r="DJ101" s="58"/>
      <c r="DK101" s="58"/>
      <c r="DL101" s="58"/>
      <c r="DM101" s="58"/>
      <c r="DN101" s="58"/>
    </row>
    <row r="102" spans="2:118" ht="12" customHeight="1">
      <c r="B102" s="44"/>
      <c r="C102" s="329"/>
      <c r="D102" s="330"/>
      <c r="E102" s="330"/>
      <c r="F102" s="331"/>
      <c r="G102" s="203" t="s">
        <v>561</v>
      </c>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204"/>
      <c r="AG102" s="203" t="s">
        <v>562</v>
      </c>
      <c r="AH102" s="199"/>
      <c r="AI102" s="199"/>
      <c r="AJ102" s="199"/>
      <c r="AK102" s="199"/>
      <c r="AL102" s="199"/>
      <c r="AM102" s="199"/>
      <c r="AN102" s="199"/>
      <c r="AO102" s="199"/>
      <c r="AP102" s="199"/>
      <c r="AQ102" s="199"/>
      <c r="AR102" s="199"/>
      <c r="AS102" s="199"/>
      <c r="AT102" s="199"/>
      <c r="AU102" s="199"/>
      <c r="AV102" s="199"/>
      <c r="AW102" s="199"/>
      <c r="AX102" s="199"/>
      <c r="AY102" s="199"/>
      <c r="AZ102" s="199"/>
      <c r="BA102" s="204"/>
      <c r="BB102" s="3"/>
      <c r="BG102" s="211" t="s">
        <v>567</v>
      </c>
      <c r="BH102" s="211">
        <v>398</v>
      </c>
      <c r="DH102" s="58"/>
      <c r="DI102" s="59"/>
      <c r="DJ102" s="58"/>
      <c r="DK102" s="58"/>
      <c r="DL102" s="58"/>
      <c r="DM102" s="58"/>
      <c r="DN102" s="58"/>
    </row>
    <row r="103" spans="2:118" ht="12" customHeight="1">
      <c r="B103" s="44"/>
      <c r="C103" s="329"/>
      <c r="D103" s="330"/>
      <c r="E103" s="330"/>
      <c r="F103" s="331"/>
      <c r="G103" s="203" t="s">
        <v>564</v>
      </c>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204"/>
      <c r="AG103" s="203"/>
      <c r="AH103" s="199"/>
      <c r="AI103" s="199"/>
      <c r="AJ103" s="199"/>
      <c r="AK103" s="199"/>
      <c r="AL103" s="199"/>
      <c r="AM103" s="199"/>
      <c r="AN103" s="199"/>
      <c r="AO103" s="199"/>
      <c r="AP103" s="199"/>
      <c r="AQ103" s="199"/>
      <c r="AR103" s="199"/>
      <c r="AS103" s="199"/>
      <c r="AT103" s="199"/>
      <c r="AU103" s="199"/>
      <c r="AV103" s="199"/>
      <c r="AW103" s="199"/>
      <c r="AX103" s="199"/>
      <c r="AY103" s="199"/>
      <c r="AZ103" s="199"/>
      <c r="BA103" s="204"/>
      <c r="BB103" s="3"/>
      <c r="BG103" s="211" t="s">
        <v>568</v>
      </c>
      <c r="BH103" s="211">
        <v>116</v>
      </c>
      <c r="DH103" s="58"/>
      <c r="DI103" s="59"/>
      <c r="DJ103" s="58"/>
      <c r="DK103" s="58"/>
      <c r="DL103" s="58"/>
      <c r="DM103" s="58"/>
      <c r="DN103" s="58"/>
    </row>
    <row r="104" spans="2:118" ht="12" customHeight="1">
      <c r="B104" s="44"/>
      <c r="C104" s="329"/>
      <c r="D104" s="330"/>
      <c r="E104" s="330"/>
      <c r="F104" s="331"/>
      <c r="G104" s="203"/>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204"/>
      <c r="AG104" s="203"/>
      <c r="AH104" s="343"/>
      <c r="AI104" s="344"/>
      <c r="AJ104" s="344"/>
      <c r="AK104" s="344"/>
      <c r="AL104" s="344"/>
      <c r="AM104" s="344"/>
      <c r="AN104" s="344"/>
      <c r="AO104" s="344"/>
      <c r="AP104" s="344"/>
      <c r="AQ104" s="344"/>
      <c r="AR104" s="344"/>
      <c r="AS104" s="344"/>
      <c r="AT104" s="344"/>
      <c r="AU104" s="344"/>
      <c r="AV104" s="344"/>
      <c r="AW104" s="344"/>
      <c r="AX104" s="344"/>
      <c r="AY104" s="344"/>
      <c r="AZ104" s="345"/>
      <c r="BA104" s="204"/>
      <c r="BB104" s="3"/>
      <c r="BG104" s="211" t="s">
        <v>569</v>
      </c>
      <c r="BH104" s="211">
        <v>120</v>
      </c>
      <c r="DH104" s="58"/>
      <c r="DI104" s="59"/>
      <c r="DJ104" s="58"/>
      <c r="DK104" s="58"/>
      <c r="DL104" s="58"/>
      <c r="DM104" s="58"/>
      <c r="DN104" s="58"/>
    </row>
    <row r="105" spans="2:118" ht="12" customHeight="1">
      <c r="B105" s="44"/>
      <c r="C105" s="329"/>
      <c r="D105" s="330"/>
      <c r="E105" s="330"/>
      <c r="F105" s="331"/>
      <c r="G105" s="203" t="s">
        <v>483</v>
      </c>
      <c r="H105" s="199"/>
      <c r="I105" s="283"/>
      <c r="J105" s="284"/>
      <c r="K105" s="284"/>
      <c r="L105" s="284"/>
      <c r="M105" s="284"/>
      <c r="N105" s="284"/>
      <c r="O105" s="284"/>
      <c r="P105" s="284"/>
      <c r="Q105" s="284"/>
      <c r="R105" s="284"/>
      <c r="S105" s="284"/>
      <c r="T105" s="284"/>
      <c r="U105" s="284"/>
      <c r="V105" s="284"/>
      <c r="W105" s="284"/>
      <c r="X105" s="285"/>
      <c r="Y105" s="199"/>
      <c r="Z105" s="177" t="s">
        <v>484</v>
      </c>
      <c r="AA105" s="180"/>
      <c r="AB105" s="320"/>
      <c r="AC105" s="321"/>
      <c r="AD105" s="321"/>
      <c r="AE105" s="322"/>
      <c r="AF105" s="204"/>
      <c r="AG105" s="203"/>
      <c r="AH105" s="346"/>
      <c r="AI105" s="347"/>
      <c r="AJ105" s="347"/>
      <c r="AK105" s="347"/>
      <c r="AL105" s="347"/>
      <c r="AM105" s="347"/>
      <c r="AN105" s="347"/>
      <c r="AO105" s="347"/>
      <c r="AP105" s="347"/>
      <c r="AQ105" s="347"/>
      <c r="AR105" s="347"/>
      <c r="AS105" s="347"/>
      <c r="AT105" s="347"/>
      <c r="AU105" s="347"/>
      <c r="AV105" s="347"/>
      <c r="AW105" s="347"/>
      <c r="AX105" s="347"/>
      <c r="AY105" s="347"/>
      <c r="AZ105" s="348"/>
      <c r="BA105" s="204"/>
      <c r="BB105" s="3"/>
      <c r="BG105" s="211" t="s">
        <v>571</v>
      </c>
      <c r="BH105" s="211">
        <v>124</v>
      </c>
      <c r="DH105" s="58"/>
      <c r="DI105" s="59"/>
      <c r="DJ105" s="58"/>
      <c r="DK105" s="58"/>
      <c r="DL105" s="58"/>
      <c r="DM105" s="58"/>
      <c r="DN105" s="58"/>
    </row>
    <row r="106" spans="2:118" ht="12" customHeight="1">
      <c r="B106" s="44"/>
      <c r="C106" s="329"/>
      <c r="D106" s="330"/>
      <c r="E106" s="330"/>
      <c r="F106" s="331"/>
      <c r="G106" s="203"/>
      <c r="H106" s="199"/>
      <c r="I106" s="286"/>
      <c r="J106" s="287"/>
      <c r="K106" s="287"/>
      <c r="L106" s="287"/>
      <c r="M106" s="287"/>
      <c r="N106" s="287"/>
      <c r="O106" s="287"/>
      <c r="P106" s="287"/>
      <c r="Q106" s="287"/>
      <c r="R106" s="287"/>
      <c r="S106" s="287"/>
      <c r="T106" s="287"/>
      <c r="U106" s="287"/>
      <c r="V106" s="287"/>
      <c r="W106" s="287"/>
      <c r="X106" s="288"/>
      <c r="Y106" s="199"/>
      <c r="Z106" s="177"/>
      <c r="AA106" s="180"/>
      <c r="AB106" s="323"/>
      <c r="AC106" s="324"/>
      <c r="AD106" s="324"/>
      <c r="AE106" s="325"/>
      <c r="AF106" s="204"/>
      <c r="AG106" s="203"/>
      <c r="AH106" s="346"/>
      <c r="AI106" s="347"/>
      <c r="AJ106" s="347"/>
      <c r="AK106" s="347"/>
      <c r="AL106" s="347"/>
      <c r="AM106" s="347"/>
      <c r="AN106" s="347"/>
      <c r="AO106" s="347"/>
      <c r="AP106" s="347"/>
      <c r="AQ106" s="347"/>
      <c r="AR106" s="347"/>
      <c r="AS106" s="347"/>
      <c r="AT106" s="347"/>
      <c r="AU106" s="347"/>
      <c r="AV106" s="347"/>
      <c r="AW106" s="347"/>
      <c r="AX106" s="347"/>
      <c r="AY106" s="347"/>
      <c r="AZ106" s="348"/>
      <c r="BA106" s="204"/>
      <c r="BB106" s="3"/>
      <c r="BG106" s="211" t="s">
        <v>572</v>
      </c>
      <c r="BH106" s="211">
        <v>634</v>
      </c>
      <c r="DH106" s="58"/>
      <c r="DI106" s="59"/>
      <c r="DJ106" s="58"/>
      <c r="DK106" s="58"/>
      <c r="DL106" s="58"/>
      <c r="DM106" s="58"/>
      <c r="DN106" s="58"/>
    </row>
    <row r="107" spans="2:118" ht="12" customHeight="1">
      <c r="B107" s="44"/>
      <c r="C107" s="329"/>
      <c r="D107" s="330"/>
      <c r="E107" s="330"/>
      <c r="F107" s="331"/>
      <c r="G107" s="203"/>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204"/>
      <c r="AG107" s="203"/>
      <c r="AH107" s="346"/>
      <c r="AI107" s="347"/>
      <c r="AJ107" s="347"/>
      <c r="AK107" s="347"/>
      <c r="AL107" s="347"/>
      <c r="AM107" s="347"/>
      <c r="AN107" s="347"/>
      <c r="AO107" s="347"/>
      <c r="AP107" s="347"/>
      <c r="AQ107" s="347"/>
      <c r="AR107" s="347"/>
      <c r="AS107" s="347"/>
      <c r="AT107" s="347"/>
      <c r="AU107" s="347"/>
      <c r="AV107" s="347"/>
      <c r="AW107" s="347"/>
      <c r="AX107" s="347"/>
      <c r="AY107" s="347"/>
      <c r="AZ107" s="348"/>
      <c r="BA107" s="204"/>
      <c r="BB107" s="3"/>
      <c r="BG107" s="211" t="s">
        <v>576</v>
      </c>
      <c r="BH107" s="211">
        <v>404</v>
      </c>
      <c r="DH107" s="58"/>
      <c r="DI107" s="59"/>
      <c r="DJ107" s="58"/>
      <c r="DK107" s="58"/>
      <c r="DL107" s="58"/>
      <c r="DM107" s="58"/>
      <c r="DN107" s="58"/>
    </row>
    <row r="108" spans="2:118" ht="12" customHeight="1">
      <c r="B108" s="44"/>
      <c r="C108" s="329"/>
      <c r="D108" s="330"/>
      <c r="E108" s="330"/>
      <c r="F108" s="331"/>
      <c r="G108" s="203" t="s">
        <v>570</v>
      </c>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204"/>
      <c r="AG108" s="203"/>
      <c r="AH108" s="346"/>
      <c r="AI108" s="347"/>
      <c r="AJ108" s="347"/>
      <c r="AK108" s="347"/>
      <c r="AL108" s="347"/>
      <c r="AM108" s="347"/>
      <c r="AN108" s="347"/>
      <c r="AO108" s="347"/>
      <c r="AP108" s="347"/>
      <c r="AQ108" s="347"/>
      <c r="AR108" s="347"/>
      <c r="AS108" s="347"/>
      <c r="AT108" s="347"/>
      <c r="AU108" s="347"/>
      <c r="AV108" s="347"/>
      <c r="AW108" s="347"/>
      <c r="AX108" s="347"/>
      <c r="AY108" s="347"/>
      <c r="AZ108" s="348"/>
      <c r="BA108" s="204"/>
      <c r="BB108" s="3"/>
      <c r="BG108" s="211" t="s">
        <v>577</v>
      </c>
      <c r="BH108" s="211">
        <v>196</v>
      </c>
      <c r="DH108" s="58"/>
      <c r="DI108" s="59"/>
      <c r="DJ108" s="58"/>
      <c r="DK108" s="58"/>
      <c r="DL108" s="58"/>
      <c r="DM108" s="58"/>
      <c r="DN108" s="58"/>
    </row>
    <row r="109" spans="2:118" ht="12" customHeight="1">
      <c r="B109" s="44"/>
      <c r="C109" s="329"/>
      <c r="D109" s="330"/>
      <c r="E109" s="330"/>
      <c r="F109" s="331"/>
      <c r="G109" s="203"/>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204"/>
      <c r="AG109" s="203"/>
      <c r="AH109" s="346"/>
      <c r="AI109" s="347"/>
      <c r="AJ109" s="347"/>
      <c r="AK109" s="347"/>
      <c r="AL109" s="347"/>
      <c r="AM109" s="347"/>
      <c r="AN109" s="347"/>
      <c r="AO109" s="347"/>
      <c r="AP109" s="347"/>
      <c r="AQ109" s="347"/>
      <c r="AR109" s="347"/>
      <c r="AS109" s="347"/>
      <c r="AT109" s="347"/>
      <c r="AU109" s="347"/>
      <c r="AV109" s="347"/>
      <c r="AW109" s="347"/>
      <c r="AX109" s="347"/>
      <c r="AY109" s="347"/>
      <c r="AZ109" s="348"/>
      <c r="BA109" s="204"/>
      <c r="BB109" s="3"/>
      <c r="BG109" s="211" t="s">
        <v>578</v>
      </c>
      <c r="BH109" s="211">
        <v>296</v>
      </c>
      <c r="DH109" s="58"/>
      <c r="DI109" s="59"/>
      <c r="DJ109" s="58"/>
      <c r="DK109" s="58"/>
      <c r="DL109" s="58"/>
      <c r="DM109" s="58"/>
      <c r="DN109" s="58"/>
    </row>
    <row r="110" spans="2:118" ht="12" customHeight="1">
      <c r="B110" s="44"/>
      <c r="C110" s="329"/>
      <c r="D110" s="330"/>
      <c r="E110" s="330"/>
      <c r="F110" s="331"/>
      <c r="G110" s="203"/>
      <c r="H110" s="199" t="s">
        <v>573</v>
      </c>
      <c r="I110" s="199"/>
      <c r="J110" s="199"/>
      <c r="K110" s="199"/>
      <c r="L110" s="199"/>
      <c r="M110" s="199"/>
      <c r="N110" s="199"/>
      <c r="O110" s="199"/>
      <c r="P110" s="199"/>
      <c r="Q110" s="199" t="s">
        <v>574</v>
      </c>
      <c r="R110" s="199"/>
      <c r="S110" s="199"/>
      <c r="T110" s="199"/>
      <c r="U110" s="199"/>
      <c r="V110" s="199"/>
      <c r="W110" s="199"/>
      <c r="X110" s="199"/>
      <c r="Y110" s="199"/>
      <c r="Z110" s="199" t="s">
        <v>575</v>
      </c>
      <c r="AA110" s="199"/>
      <c r="AB110" s="199"/>
      <c r="AC110" s="199"/>
      <c r="AD110" s="199"/>
      <c r="AE110" s="199"/>
      <c r="AF110" s="204"/>
      <c r="AG110" s="203"/>
      <c r="AH110" s="346"/>
      <c r="AI110" s="347"/>
      <c r="AJ110" s="347"/>
      <c r="AK110" s="347"/>
      <c r="AL110" s="347"/>
      <c r="AM110" s="347"/>
      <c r="AN110" s="347"/>
      <c r="AO110" s="347"/>
      <c r="AP110" s="347"/>
      <c r="AQ110" s="347"/>
      <c r="AR110" s="347"/>
      <c r="AS110" s="347"/>
      <c r="AT110" s="347"/>
      <c r="AU110" s="347"/>
      <c r="AV110" s="347"/>
      <c r="AW110" s="347"/>
      <c r="AX110" s="347"/>
      <c r="AY110" s="347"/>
      <c r="AZ110" s="348"/>
      <c r="BA110" s="204"/>
      <c r="BB110" s="3"/>
      <c r="BG110" s="211" t="s">
        <v>579</v>
      </c>
      <c r="BH110" s="211">
        <v>156</v>
      </c>
      <c r="DH110" s="58"/>
      <c r="DI110" s="59"/>
      <c r="DJ110" s="58"/>
      <c r="DK110" s="58"/>
      <c r="DL110" s="58"/>
      <c r="DM110" s="58"/>
      <c r="DN110" s="58"/>
    </row>
    <row r="111" spans="2:118" ht="6" customHeight="1">
      <c r="B111" s="44"/>
      <c r="C111" s="329"/>
      <c r="D111" s="330"/>
      <c r="E111" s="330"/>
      <c r="F111" s="331"/>
      <c r="G111" s="203"/>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204"/>
      <c r="AG111" s="203"/>
      <c r="AH111" s="346"/>
      <c r="AI111" s="347"/>
      <c r="AJ111" s="347"/>
      <c r="AK111" s="347"/>
      <c r="AL111" s="347"/>
      <c r="AM111" s="347"/>
      <c r="AN111" s="347"/>
      <c r="AO111" s="347"/>
      <c r="AP111" s="347"/>
      <c r="AQ111" s="347"/>
      <c r="AR111" s="347"/>
      <c r="AS111" s="347"/>
      <c r="AT111" s="347"/>
      <c r="AU111" s="347"/>
      <c r="AV111" s="347"/>
      <c r="AW111" s="347"/>
      <c r="AX111" s="347"/>
      <c r="AY111" s="347"/>
      <c r="AZ111" s="348"/>
      <c r="BA111" s="204"/>
      <c r="BB111" s="3"/>
      <c r="BG111" s="211" t="s">
        <v>580</v>
      </c>
      <c r="BH111" s="211">
        <v>166</v>
      </c>
      <c r="DH111" s="58"/>
      <c r="DI111" s="59"/>
      <c r="DJ111" s="58"/>
      <c r="DK111" s="58"/>
      <c r="DL111" s="58"/>
      <c r="DM111" s="58"/>
      <c r="DN111" s="58"/>
    </row>
    <row r="112" spans="2:118" ht="12" customHeight="1">
      <c r="B112" s="44"/>
      <c r="C112" s="329"/>
      <c r="D112" s="330"/>
      <c r="E112" s="330"/>
      <c r="F112" s="331"/>
      <c r="G112" s="203"/>
      <c r="H112" s="337"/>
      <c r="I112" s="338"/>
      <c r="J112" s="338"/>
      <c r="K112" s="338"/>
      <c r="L112" s="338"/>
      <c r="M112" s="338"/>
      <c r="N112" s="338"/>
      <c r="O112" s="339"/>
      <c r="P112" s="199"/>
      <c r="Q112" s="337"/>
      <c r="R112" s="338"/>
      <c r="S112" s="338"/>
      <c r="T112" s="338"/>
      <c r="U112" s="338"/>
      <c r="V112" s="338"/>
      <c r="W112" s="338"/>
      <c r="X112" s="339"/>
      <c r="Y112" s="199"/>
      <c r="Z112" s="289"/>
      <c r="AA112" s="290"/>
      <c r="AB112" s="290"/>
      <c r="AC112" s="290"/>
      <c r="AD112" s="290"/>
      <c r="AE112" s="291"/>
      <c r="AF112" s="204"/>
      <c r="AG112" s="203"/>
      <c r="AH112" s="346"/>
      <c r="AI112" s="347"/>
      <c r="AJ112" s="347"/>
      <c r="AK112" s="347"/>
      <c r="AL112" s="347"/>
      <c r="AM112" s="347"/>
      <c r="AN112" s="347"/>
      <c r="AO112" s="347"/>
      <c r="AP112" s="347"/>
      <c r="AQ112" s="347"/>
      <c r="AR112" s="347"/>
      <c r="AS112" s="347"/>
      <c r="AT112" s="347"/>
      <c r="AU112" s="347"/>
      <c r="AV112" s="347"/>
      <c r="AW112" s="347"/>
      <c r="AX112" s="347"/>
      <c r="AY112" s="347"/>
      <c r="AZ112" s="348"/>
      <c r="BA112" s="204"/>
      <c r="BB112" s="3"/>
      <c r="BG112" s="211" t="s">
        <v>1</v>
      </c>
      <c r="BH112" s="211">
        <v>170</v>
      </c>
      <c r="DH112" s="58"/>
      <c r="DI112" s="59"/>
      <c r="DJ112" s="58"/>
      <c r="DK112" s="58"/>
      <c r="DL112" s="58"/>
      <c r="DM112" s="58"/>
      <c r="DN112" s="58"/>
    </row>
    <row r="113" spans="2:118" ht="12" customHeight="1">
      <c r="B113" s="44"/>
      <c r="C113" s="329"/>
      <c r="D113" s="330"/>
      <c r="E113" s="330"/>
      <c r="F113" s="331"/>
      <c r="G113" s="203"/>
      <c r="H113" s="340"/>
      <c r="I113" s="341"/>
      <c r="J113" s="341"/>
      <c r="K113" s="341"/>
      <c r="L113" s="341"/>
      <c r="M113" s="341"/>
      <c r="N113" s="341"/>
      <c r="O113" s="342"/>
      <c r="P113" s="199"/>
      <c r="Q113" s="340"/>
      <c r="R113" s="341"/>
      <c r="S113" s="341"/>
      <c r="T113" s="341"/>
      <c r="U113" s="341"/>
      <c r="V113" s="341"/>
      <c r="W113" s="341"/>
      <c r="X113" s="342"/>
      <c r="Y113" s="199"/>
      <c r="Z113" s="292"/>
      <c r="AA113" s="293"/>
      <c r="AB113" s="293"/>
      <c r="AC113" s="293"/>
      <c r="AD113" s="293"/>
      <c r="AE113" s="294"/>
      <c r="AF113" s="204"/>
      <c r="AG113" s="203"/>
      <c r="AH113" s="346"/>
      <c r="AI113" s="347"/>
      <c r="AJ113" s="347"/>
      <c r="AK113" s="347"/>
      <c r="AL113" s="347"/>
      <c r="AM113" s="347"/>
      <c r="AN113" s="347"/>
      <c r="AO113" s="347"/>
      <c r="AP113" s="347"/>
      <c r="AQ113" s="347"/>
      <c r="AR113" s="347"/>
      <c r="AS113" s="347"/>
      <c r="AT113" s="347"/>
      <c r="AU113" s="347"/>
      <c r="AV113" s="347"/>
      <c r="AW113" s="347"/>
      <c r="AX113" s="347"/>
      <c r="AY113" s="347"/>
      <c r="AZ113" s="348"/>
      <c r="BA113" s="204"/>
      <c r="BB113" s="3"/>
      <c r="BG113" s="211" t="s">
        <v>2</v>
      </c>
      <c r="BH113" s="211">
        <v>174</v>
      </c>
      <c r="DH113" s="58"/>
      <c r="DI113" s="59"/>
      <c r="DJ113" s="58"/>
      <c r="DK113" s="58"/>
      <c r="DL113" s="58"/>
      <c r="DM113" s="58"/>
      <c r="DN113" s="58"/>
    </row>
    <row r="114" spans="2:118" ht="6" customHeight="1">
      <c r="B114" s="44"/>
      <c r="C114" s="329"/>
      <c r="D114" s="330"/>
      <c r="E114" s="330"/>
      <c r="F114" s="331"/>
      <c r="G114" s="203"/>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204"/>
      <c r="AG114" s="203"/>
      <c r="AH114" s="346"/>
      <c r="AI114" s="347"/>
      <c r="AJ114" s="347"/>
      <c r="AK114" s="347"/>
      <c r="AL114" s="347"/>
      <c r="AM114" s="347"/>
      <c r="AN114" s="347"/>
      <c r="AO114" s="347"/>
      <c r="AP114" s="347"/>
      <c r="AQ114" s="347"/>
      <c r="AR114" s="347"/>
      <c r="AS114" s="347"/>
      <c r="AT114" s="347"/>
      <c r="AU114" s="347"/>
      <c r="AV114" s="347"/>
      <c r="AW114" s="347"/>
      <c r="AX114" s="347"/>
      <c r="AY114" s="347"/>
      <c r="AZ114" s="348"/>
      <c r="BA114" s="204"/>
      <c r="BB114" s="3"/>
      <c r="BG114" s="211" t="s">
        <v>3</v>
      </c>
      <c r="BH114" s="211">
        <v>178</v>
      </c>
      <c r="DH114" s="58"/>
      <c r="DI114" s="59"/>
      <c r="DJ114" s="58"/>
      <c r="DK114" s="58"/>
      <c r="DL114" s="58"/>
      <c r="DM114" s="58"/>
      <c r="DN114" s="58"/>
    </row>
    <row r="115" spans="2:118" ht="12" customHeight="1">
      <c r="B115" s="44"/>
      <c r="C115" s="329"/>
      <c r="D115" s="330"/>
      <c r="E115" s="330"/>
      <c r="F115" s="331"/>
      <c r="G115" s="203"/>
      <c r="H115" s="199" t="s">
        <v>718</v>
      </c>
      <c r="I115" s="199"/>
      <c r="J115" s="199"/>
      <c r="K115" s="199"/>
      <c r="L115" s="199"/>
      <c r="M115" s="199"/>
      <c r="N115" s="199"/>
      <c r="O115" s="199"/>
      <c r="P115" s="199"/>
      <c r="Q115" s="199" t="s">
        <v>581</v>
      </c>
      <c r="R115" s="199"/>
      <c r="S115" s="199"/>
      <c r="T115" s="199"/>
      <c r="U115" s="199"/>
      <c r="V115" s="199"/>
      <c r="W115" s="199"/>
      <c r="X115" s="199"/>
      <c r="Y115" s="199"/>
      <c r="Z115" s="199" t="s">
        <v>0</v>
      </c>
      <c r="AA115" s="199"/>
      <c r="AB115" s="199"/>
      <c r="AC115" s="199"/>
      <c r="AD115" s="199"/>
      <c r="AE115" s="199"/>
      <c r="AF115" s="204"/>
      <c r="AG115" s="203"/>
      <c r="AH115" s="346"/>
      <c r="AI115" s="347"/>
      <c r="AJ115" s="347"/>
      <c r="AK115" s="347"/>
      <c r="AL115" s="347"/>
      <c r="AM115" s="347"/>
      <c r="AN115" s="347"/>
      <c r="AO115" s="347"/>
      <c r="AP115" s="347"/>
      <c r="AQ115" s="347"/>
      <c r="AR115" s="347"/>
      <c r="AS115" s="347"/>
      <c r="AT115" s="347"/>
      <c r="AU115" s="347"/>
      <c r="AV115" s="347"/>
      <c r="AW115" s="347"/>
      <c r="AX115" s="347"/>
      <c r="AY115" s="347"/>
      <c r="AZ115" s="348"/>
      <c r="BA115" s="204"/>
      <c r="BB115" s="3"/>
      <c r="BG115" s="211" t="s">
        <v>4</v>
      </c>
      <c r="BH115" s="211">
        <v>180</v>
      </c>
      <c r="DH115" s="58"/>
      <c r="DI115" s="59"/>
      <c r="DJ115" s="58"/>
      <c r="DK115" s="58"/>
      <c r="DL115" s="58"/>
      <c r="DM115" s="58"/>
      <c r="DN115" s="58"/>
    </row>
    <row r="116" spans="2:118" ht="3" customHeight="1">
      <c r="B116" s="44"/>
      <c r="C116" s="329"/>
      <c r="D116" s="330"/>
      <c r="E116" s="330"/>
      <c r="F116" s="331"/>
      <c r="G116" s="203"/>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204"/>
      <c r="AG116" s="203"/>
      <c r="AH116" s="346"/>
      <c r="AI116" s="347"/>
      <c r="AJ116" s="347"/>
      <c r="AK116" s="347"/>
      <c r="AL116" s="347"/>
      <c r="AM116" s="347"/>
      <c r="AN116" s="347"/>
      <c r="AO116" s="347"/>
      <c r="AP116" s="347"/>
      <c r="AQ116" s="347"/>
      <c r="AR116" s="347"/>
      <c r="AS116" s="347"/>
      <c r="AT116" s="347"/>
      <c r="AU116" s="347"/>
      <c r="AV116" s="347"/>
      <c r="AW116" s="347"/>
      <c r="AX116" s="347"/>
      <c r="AY116" s="347"/>
      <c r="AZ116" s="348"/>
      <c r="BA116" s="204"/>
      <c r="BB116" s="3"/>
      <c r="BG116" s="211" t="s">
        <v>5</v>
      </c>
      <c r="BH116" s="211">
        <v>408</v>
      </c>
      <c r="DH116" s="58"/>
      <c r="DI116" s="59"/>
      <c r="DJ116" s="58"/>
      <c r="DK116" s="58"/>
      <c r="DL116" s="58"/>
      <c r="DM116" s="58"/>
      <c r="DN116" s="58"/>
    </row>
    <row r="117" spans="2:118" ht="12" customHeight="1">
      <c r="B117" s="44"/>
      <c r="C117" s="329"/>
      <c r="D117" s="330"/>
      <c r="E117" s="330"/>
      <c r="F117" s="331"/>
      <c r="G117" s="203"/>
      <c r="H117" s="337"/>
      <c r="I117" s="338"/>
      <c r="J117" s="338"/>
      <c r="K117" s="338"/>
      <c r="L117" s="338"/>
      <c r="M117" s="338"/>
      <c r="N117" s="338"/>
      <c r="O117" s="339"/>
      <c r="P117" s="199"/>
      <c r="Q117" s="337"/>
      <c r="R117" s="338"/>
      <c r="S117" s="338"/>
      <c r="T117" s="338"/>
      <c r="U117" s="338"/>
      <c r="V117" s="338"/>
      <c r="W117" s="338"/>
      <c r="X117" s="339"/>
      <c r="Y117" s="199"/>
      <c r="Z117" s="283"/>
      <c r="AA117" s="284"/>
      <c r="AB117" s="284"/>
      <c r="AC117" s="284"/>
      <c r="AD117" s="284"/>
      <c r="AE117" s="285"/>
      <c r="AF117" s="204"/>
      <c r="AG117" s="203"/>
      <c r="AH117" s="346"/>
      <c r="AI117" s="347"/>
      <c r="AJ117" s="347"/>
      <c r="AK117" s="347"/>
      <c r="AL117" s="347"/>
      <c r="AM117" s="347"/>
      <c r="AN117" s="347"/>
      <c r="AO117" s="347"/>
      <c r="AP117" s="347"/>
      <c r="AQ117" s="347"/>
      <c r="AR117" s="347"/>
      <c r="AS117" s="347"/>
      <c r="AT117" s="347"/>
      <c r="AU117" s="347"/>
      <c r="AV117" s="347"/>
      <c r="AW117" s="347"/>
      <c r="AX117" s="347"/>
      <c r="AY117" s="347"/>
      <c r="AZ117" s="348"/>
      <c r="BA117" s="204"/>
      <c r="BB117" s="3"/>
      <c r="BG117" s="211" t="s">
        <v>12</v>
      </c>
      <c r="BH117" s="211">
        <v>410</v>
      </c>
      <c r="DH117" s="58"/>
      <c r="DI117" s="59"/>
      <c r="DJ117" s="58"/>
      <c r="DK117" s="58"/>
      <c r="DL117" s="58"/>
      <c r="DM117" s="58"/>
      <c r="DN117" s="58"/>
    </row>
    <row r="118" spans="2:118" ht="12" customHeight="1">
      <c r="B118" s="44"/>
      <c r="C118" s="329"/>
      <c r="D118" s="330"/>
      <c r="E118" s="330"/>
      <c r="F118" s="331"/>
      <c r="G118" s="203"/>
      <c r="H118" s="340"/>
      <c r="I118" s="341"/>
      <c r="J118" s="341"/>
      <c r="K118" s="341"/>
      <c r="L118" s="341"/>
      <c r="M118" s="341"/>
      <c r="N118" s="341"/>
      <c r="O118" s="342"/>
      <c r="P118" s="199"/>
      <c r="Q118" s="340"/>
      <c r="R118" s="341"/>
      <c r="S118" s="341"/>
      <c r="T118" s="341"/>
      <c r="U118" s="341"/>
      <c r="V118" s="341"/>
      <c r="W118" s="341"/>
      <c r="X118" s="342"/>
      <c r="Y118" s="199"/>
      <c r="Z118" s="286"/>
      <c r="AA118" s="287"/>
      <c r="AB118" s="287"/>
      <c r="AC118" s="287"/>
      <c r="AD118" s="287"/>
      <c r="AE118" s="288"/>
      <c r="AF118" s="204"/>
      <c r="AG118" s="203"/>
      <c r="AH118" s="349"/>
      <c r="AI118" s="350"/>
      <c r="AJ118" s="350"/>
      <c r="AK118" s="350"/>
      <c r="AL118" s="350"/>
      <c r="AM118" s="350"/>
      <c r="AN118" s="350"/>
      <c r="AO118" s="350"/>
      <c r="AP118" s="350"/>
      <c r="AQ118" s="350"/>
      <c r="AR118" s="350"/>
      <c r="AS118" s="350"/>
      <c r="AT118" s="350"/>
      <c r="AU118" s="350"/>
      <c r="AV118" s="350"/>
      <c r="AW118" s="350"/>
      <c r="AX118" s="350"/>
      <c r="AY118" s="350"/>
      <c r="AZ118" s="351"/>
      <c r="BA118" s="204"/>
      <c r="BB118" s="3"/>
      <c r="BG118" s="211" t="s">
        <v>13</v>
      </c>
      <c r="BH118" s="211">
        <v>188</v>
      </c>
      <c r="DH118" s="58"/>
      <c r="DI118" s="59"/>
      <c r="DJ118" s="58"/>
      <c r="DK118" s="58"/>
      <c r="DL118" s="58"/>
      <c r="DM118" s="58"/>
      <c r="DN118" s="58"/>
    </row>
    <row r="119" spans="2:118" ht="12" customHeight="1">
      <c r="B119" s="44"/>
      <c r="C119" s="332"/>
      <c r="D119" s="333"/>
      <c r="E119" s="333"/>
      <c r="F119" s="334"/>
      <c r="G119" s="205"/>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6"/>
      <c r="AG119" s="205"/>
      <c r="AH119" s="200"/>
      <c r="AI119" s="200"/>
      <c r="AJ119" s="200"/>
      <c r="AK119" s="200"/>
      <c r="AL119" s="200"/>
      <c r="AM119" s="200"/>
      <c r="AN119" s="200"/>
      <c r="AO119" s="200"/>
      <c r="AP119" s="200"/>
      <c r="AQ119" s="200"/>
      <c r="AR119" s="200"/>
      <c r="AS119" s="200"/>
      <c r="AT119" s="200"/>
      <c r="AU119" s="200"/>
      <c r="AV119" s="200"/>
      <c r="AW119" s="200"/>
      <c r="AX119" s="200"/>
      <c r="AY119" s="200"/>
      <c r="AZ119" s="200"/>
      <c r="BA119" s="206"/>
      <c r="BB119" s="3"/>
      <c r="BG119" s="211" t="s">
        <v>14</v>
      </c>
      <c r="BH119" s="211">
        <v>384</v>
      </c>
      <c r="DH119" s="58"/>
      <c r="DI119" s="59"/>
      <c r="DJ119" s="58"/>
      <c r="DK119" s="58"/>
      <c r="DL119" s="58"/>
      <c r="DM119" s="58"/>
      <c r="DN119" s="58"/>
    </row>
    <row r="120" spans="2:118" ht="12" customHeight="1">
      <c r="B120" s="44"/>
      <c r="C120" s="326" t="s">
        <v>719</v>
      </c>
      <c r="D120" s="327"/>
      <c r="E120" s="327"/>
      <c r="F120" s="328"/>
      <c r="G120" s="352" t="s">
        <v>6</v>
      </c>
      <c r="H120" s="352"/>
      <c r="I120" s="352" t="s">
        <v>720</v>
      </c>
      <c r="J120" s="352"/>
      <c r="K120" s="352"/>
      <c r="L120" s="352"/>
      <c r="M120" s="352"/>
      <c r="N120" s="352"/>
      <c r="O120" s="352" t="s">
        <v>7</v>
      </c>
      <c r="P120" s="352"/>
      <c r="Q120" s="352"/>
      <c r="R120" s="352"/>
      <c r="S120" s="352"/>
      <c r="T120" s="352"/>
      <c r="U120" s="352" t="s">
        <v>723</v>
      </c>
      <c r="V120" s="352"/>
      <c r="W120" s="352"/>
      <c r="X120" s="352" t="s">
        <v>724</v>
      </c>
      <c r="Y120" s="352"/>
      <c r="Z120" s="352"/>
      <c r="AA120" s="352" t="s">
        <v>8</v>
      </c>
      <c r="AB120" s="352"/>
      <c r="AC120" s="352"/>
      <c r="AD120" s="352"/>
      <c r="AE120" s="352" t="s">
        <v>9</v>
      </c>
      <c r="AF120" s="352"/>
      <c r="AG120" s="352"/>
      <c r="AH120" s="352"/>
      <c r="AI120" s="352" t="s">
        <v>725</v>
      </c>
      <c r="AJ120" s="352"/>
      <c r="AK120" s="352"/>
      <c r="AL120" s="352" t="s">
        <v>10</v>
      </c>
      <c r="AM120" s="352"/>
      <c r="AN120" s="352"/>
      <c r="AO120" s="352" t="s">
        <v>11</v>
      </c>
      <c r="AP120" s="352"/>
      <c r="AQ120" s="352"/>
      <c r="AR120" s="352" t="s">
        <v>726</v>
      </c>
      <c r="AS120" s="352"/>
      <c r="AT120" s="352"/>
      <c r="AU120" s="352"/>
      <c r="AV120" s="352" t="s">
        <v>210</v>
      </c>
      <c r="AW120" s="352"/>
      <c r="AX120" s="352"/>
      <c r="AY120" s="352"/>
      <c r="AZ120" s="352"/>
      <c r="BA120" s="352"/>
      <c r="BB120" s="3"/>
      <c r="BG120" s="211" t="s">
        <v>17</v>
      </c>
      <c r="BH120" s="211">
        <v>192</v>
      </c>
      <c r="DH120" s="58"/>
      <c r="DI120" s="59"/>
      <c r="DJ120" s="58"/>
      <c r="DK120" s="58"/>
      <c r="DL120" s="58"/>
      <c r="DM120" s="58"/>
      <c r="DN120" s="58"/>
    </row>
    <row r="121" spans="2:118" ht="12" customHeight="1">
      <c r="B121" s="44"/>
      <c r="C121" s="329"/>
      <c r="D121" s="330"/>
      <c r="E121" s="330"/>
      <c r="F121" s="331"/>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2"/>
      <c r="AY121" s="352"/>
      <c r="AZ121" s="352"/>
      <c r="BA121" s="352"/>
      <c r="BB121" s="3"/>
      <c r="BG121" s="211" t="s">
        <v>18</v>
      </c>
      <c r="BH121" s="211">
        <v>414</v>
      </c>
      <c r="DH121" s="58"/>
      <c r="DI121" s="59"/>
      <c r="DJ121" s="58"/>
      <c r="DK121" s="58"/>
      <c r="DL121" s="58"/>
      <c r="DM121" s="58"/>
      <c r="DN121" s="58"/>
    </row>
    <row r="122" spans="2:118" ht="12" customHeight="1">
      <c r="B122" s="44"/>
      <c r="C122" s="329"/>
      <c r="D122" s="330"/>
      <c r="E122" s="330"/>
      <c r="F122" s="331"/>
      <c r="G122" s="352"/>
      <c r="H122" s="352"/>
      <c r="I122" s="352"/>
      <c r="J122" s="352"/>
      <c r="K122" s="352"/>
      <c r="L122" s="352"/>
      <c r="M122" s="352"/>
      <c r="N122" s="352"/>
      <c r="O122" s="352"/>
      <c r="P122" s="352"/>
      <c r="Q122" s="352"/>
      <c r="R122" s="352"/>
      <c r="S122" s="352"/>
      <c r="T122" s="352"/>
      <c r="U122" s="352"/>
      <c r="V122" s="352"/>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2"/>
      <c r="AY122" s="352"/>
      <c r="AZ122" s="352"/>
      <c r="BA122" s="352"/>
      <c r="BB122" s="3"/>
      <c r="BG122" s="211" t="s">
        <v>19</v>
      </c>
      <c r="BH122" s="211">
        <v>417</v>
      </c>
      <c r="DH122" s="58"/>
      <c r="DI122" s="59"/>
      <c r="DJ122" s="58"/>
      <c r="DK122" s="58"/>
      <c r="DL122" s="58"/>
      <c r="DM122" s="58"/>
      <c r="DN122" s="58"/>
    </row>
    <row r="123" spans="2:118" ht="12" customHeight="1">
      <c r="B123" s="44"/>
      <c r="C123" s="329"/>
      <c r="D123" s="330"/>
      <c r="E123" s="330"/>
      <c r="F123" s="331"/>
      <c r="G123" s="352"/>
      <c r="H123" s="352"/>
      <c r="I123" s="352"/>
      <c r="J123" s="352"/>
      <c r="K123" s="352"/>
      <c r="L123" s="352"/>
      <c r="M123" s="352"/>
      <c r="N123" s="352"/>
      <c r="O123" s="352"/>
      <c r="P123" s="352"/>
      <c r="Q123" s="352"/>
      <c r="R123" s="352"/>
      <c r="S123" s="352"/>
      <c r="T123" s="352"/>
      <c r="U123" s="352"/>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
      <c r="BG123" s="211" t="s">
        <v>20</v>
      </c>
      <c r="BH123" s="211">
        <v>531</v>
      </c>
      <c r="DH123" s="58"/>
      <c r="DI123" s="59"/>
      <c r="DJ123" s="58"/>
      <c r="DK123" s="58"/>
      <c r="DL123" s="58"/>
      <c r="DM123" s="58"/>
      <c r="DN123" s="58"/>
    </row>
    <row r="124" spans="2:118" ht="12" customHeight="1">
      <c r="B124" s="44"/>
      <c r="C124" s="329"/>
      <c r="D124" s="330"/>
      <c r="E124" s="330"/>
      <c r="F124" s="331"/>
      <c r="G124" s="352"/>
      <c r="H124" s="352"/>
      <c r="I124" s="352"/>
      <c r="J124" s="352"/>
      <c r="K124" s="352"/>
      <c r="L124" s="352"/>
      <c r="M124" s="352"/>
      <c r="N124" s="352"/>
      <c r="O124" s="352" t="s">
        <v>721</v>
      </c>
      <c r="P124" s="352"/>
      <c r="Q124" s="352"/>
      <c r="R124" s="352" t="s">
        <v>722</v>
      </c>
      <c r="S124" s="352"/>
      <c r="T124" s="352"/>
      <c r="U124" s="352"/>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
      <c r="BG124" s="211" t="s">
        <v>21</v>
      </c>
      <c r="BH124" s="211">
        <v>418</v>
      </c>
      <c r="DH124" s="58"/>
      <c r="DI124" s="59"/>
      <c r="DJ124" s="58"/>
      <c r="DK124" s="58"/>
      <c r="DL124" s="58"/>
      <c r="DM124" s="58"/>
      <c r="DN124" s="58"/>
    </row>
    <row r="125" spans="2:118" ht="12" customHeight="1">
      <c r="B125" s="44"/>
      <c r="C125" s="329"/>
      <c r="D125" s="330"/>
      <c r="E125" s="330"/>
      <c r="F125" s="331"/>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
      <c r="BG125" s="211" t="s">
        <v>22</v>
      </c>
      <c r="BH125" s="211">
        <v>428</v>
      </c>
      <c r="DH125" s="58"/>
      <c r="DI125" s="59"/>
      <c r="DJ125" s="58"/>
      <c r="DK125" s="58"/>
      <c r="DL125" s="58"/>
      <c r="DM125" s="58"/>
      <c r="DN125" s="58"/>
    </row>
    <row r="126" spans="2:118" ht="12" customHeight="1">
      <c r="B126" s="44"/>
      <c r="C126" s="329"/>
      <c r="D126" s="330"/>
      <c r="E126" s="330"/>
      <c r="F126" s="331"/>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
      <c r="BG126" s="211" t="s">
        <v>23</v>
      </c>
      <c r="BH126" s="211">
        <v>426</v>
      </c>
      <c r="DH126" s="58"/>
      <c r="DI126" s="59"/>
      <c r="DJ126" s="58"/>
      <c r="DK126" s="58"/>
      <c r="DL126" s="58"/>
      <c r="DM126" s="58"/>
      <c r="DN126" s="58"/>
    </row>
    <row r="127" spans="2:118" ht="12" customHeight="1">
      <c r="B127" s="44"/>
      <c r="C127" s="329"/>
      <c r="D127" s="330"/>
      <c r="E127" s="330"/>
      <c r="F127" s="331"/>
      <c r="G127" s="352"/>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
      <c r="BG127" s="211" t="s">
        <v>24</v>
      </c>
      <c r="BH127" s="211">
        <v>430</v>
      </c>
      <c r="DH127" s="58"/>
      <c r="DI127" s="59"/>
      <c r="DJ127" s="58"/>
      <c r="DK127" s="58"/>
      <c r="DL127" s="58"/>
      <c r="DM127" s="58"/>
      <c r="DN127" s="58"/>
    </row>
    <row r="128" spans="2:118" ht="12" customHeight="1">
      <c r="B128" s="44"/>
      <c r="C128" s="329"/>
      <c r="D128" s="330"/>
      <c r="E128" s="330"/>
      <c r="F128" s="331"/>
      <c r="G128" s="353">
        <v>1</v>
      </c>
      <c r="H128" s="353"/>
      <c r="I128" s="353">
        <v>2</v>
      </c>
      <c r="J128" s="353"/>
      <c r="K128" s="353"/>
      <c r="L128" s="353"/>
      <c r="M128" s="353"/>
      <c r="N128" s="353"/>
      <c r="O128" s="354" t="s">
        <v>15</v>
      </c>
      <c r="P128" s="354"/>
      <c r="Q128" s="354"/>
      <c r="R128" s="354" t="s">
        <v>16</v>
      </c>
      <c r="S128" s="354"/>
      <c r="T128" s="354"/>
      <c r="U128" s="353">
        <v>4</v>
      </c>
      <c r="V128" s="353"/>
      <c r="W128" s="353"/>
      <c r="X128" s="353">
        <v>5</v>
      </c>
      <c r="Y128" s="353"/>
      <c r="Z128" s="353"/>
      <c r="AA128" s="353">
        <v>6</v>
      </c>
      <c r="AB128" s="353"/>
      <c r="AC128" s="353"/>
      <c r="AD128" s="353"/>
      <c r="AE128" s="353">
        <v>7</v>
      </c>
      <c r="AF128" s="353"/>
      <c r="AG128" s="353"/>
      <c r="AH128" s="353"/>
      <c r="AI128" s="353">
        <v>8</v>
      </c>
      <c r="AJ128" s="353"/>
      <c r="AK128" s="353"/>
      <c r="AL128" s="353">
        <v>9</v>
      </c>
      <c r="AM128" s="353"/>
      <c r="AN128" s="353"/>
      <c r="AO128" s="353">
        <v>10</v>
      </c>
      <c r="AP128" s="353"/>
      <c r="AQ128" s="353"/>
      <c r="AR128" s="353">
        <v>11</v>
      </c>
      <c r="AS128" s="353"/>
      <c r="AT128" s="353"/>
      <c r="AU128" s="353"/>
      <c r="AV128" s="353">
        <v>12</v>
      </c>
      <c r="AW128" s="353"/>
      <c r="AX128" s="353"/>
      <c r="AY128" s="353"/>
      <c r="AZ128" s="353"/>
      <c r="BA128" s="353"/>
      <c r="BB128" s="3"/>
      <c r="BG128" s="211" t="s">
        <v>25</v>
      </c>
      <c r="BH128" s="211">
        <v>422</v>
      </c>
      <c r="DH128" s="58"/>
      <c r="DI128" s="59"/>
      <c r="DJ128" s="58"/>
      <c r="DK128" s="58"/>
      <c r="DL128" s="58"/>
      <c r="DM128" s="58"/>
      <c r="DN128" s="58"/>
    </row>
    <row r="129" spans="2:118" ht="12" customHeight="1">
      <c r="B129" s="44"/>
      <c r="C129" s="329"/>
      <c r="D129" s="330"/>
      <c r="E129" s="330"/>
      <c r="F129" s="331"/>
      <c r="G129" s="355"/>
      <c r="H129" s="355"/>
      <c r="I129" s="356"/>
      <c r="J129" s="356"/>
      <c r="K129" s="356"/>
      <c r="L129" s="356"/>
      <c r="M129" s="356"/>
      <c r="N129" s="356"/>
      <c r="O129" s="357"/>
      <c r="P129" s="358"/>
      <c r="Q129" s="359"/>
      <c r="R129" s="357"/>
      <c r="S129" s="358"/>
      <c r="T129" s="359"/>
      <c r="U129" s="355"/>
      <c r="V129" s="355"/>
      <c r="W129" s="355"/>
      <c r="X129" s="355"/>
      <c r="Y129" s="355"/>
      <c r="Z129" s="355"/>
      <c r="AA129" s="360"/>
      <c r="AB129" s="360"/>
      <c r="AC129" s="360"/>
      <c r="AD129" s="360"/>
      <c r="AE129" s="360">
        <f>X129*AA129</f>
        <v>0</v>
      </c>
      <c r="AF129" s="360"/>
      <c r="AG129" s="360"/>
      <c r="AH129" s="360"/>
      <c r="AI129" s="360"/>
      <c r="AJ129" s="360"/>
      <c r="AK129" s="360"/>
      <c r="AL129" s="361"/>
      <c r="AM129" s="361"/>
      <c r="AN129" s="361"/>
      <c r="AO129" s="360">
        <f>AE129*AL129/100</f>
        <v>0</v>
      </c>
      <c r="AP129" s="360"/>
      <c r="AQ129" s="360"/>
      <c r="AR129" s="360">
        <f>AE129+AO129</f>
        <v>0</v>
      </c>
      <c r="AS129" s="360"/>
      <c r="AT129" s="360"/>
      <c r="AU129" s="360"/>
      <c r="AV129" s="356"/>
      <c r="AW129" s="356"/>
      <c r="AX129" s="356"/>
      <c r="AY129" s="356"/>
      <c r="AZ129" s="356"/>
      <c r="BA129" s="356"/>
      <c r="BB129" s="3"/>
      <c r="BG129" s="211" t="s">
        <v>26</v>
      </c>
      <c r="BH129" s="211">
        <v>434</v>
      </c>
      <c r="DH129" s="58"/>
      <c r="DI129" s="59"/>
      <c r="DJ129" s="58"/>
      <c r="DK129" s="58"/>
      <c r="DL129" s="58"/>
      <c r="DM129" s="58"/>
      <c r="DN129" s="58"/>
    </row>
    <row r="130" spans="2:118" ht="12" customHeight="1">
      <c r="B130" s="44"/>
      <c r="C130" s="329"/>
      <c r="D130" s="330"/>
      <c r="E130" s="330"/>
      <c r="F130" s="331"/>
      <c r="G130" s="362"/>
      <c r="H130" s="362"/>
      <c r="I130" s="363"/>
      <c r="J130" s="363"/>
      <c r="K130" s="363"/>
      <c r="L130" s="363"/>
      <c r="M130" s="363"/>
      <c r="N130" s="363"/>
      <c r="O130" s="362"/>
      <c r="P130" s="362"/>
      <c r="Q130" s="362"/>
      <c r="R130" s="362"/>
      <c r="S130" s="362"/>
      <c r="T130" s="362"/>
      <c r="U130" s="362"/>
      <c r="V130" s="362"/>
      <c r="W130" s="362"/>
      <c r="X130" s="362"/>
      <c r="Y130" s="362"/>
      <c r="Z130" s="362"/>
      <c r="AA130" s="364"/>
      <c r="AB130" s="364"/>
      <c r="AC130" s="364"/>
      <c r="AD130" s="364"/>
      <c r="AE130" s="364">
        <f>X130*AA130</f>
        <v>0</v>
      </c>
      <c r="AF130" s="364"/>
      <c r="AG130" s="364"/>
      <c r="AH130" s="364"/>
      <c r="AI130" s="364"/>
      <c r="AJ130" s="364"/>
      <c r="AK130" s="364"/>
      <c r="AL130" s="365"/>
      <c r="AM130" s="365"/>
      <c r="AN130" s="365"/>
      <c r="AO130" s="364">
        <f>AE130*AL130/100</f>
        <v>0</v>
      </c>
      <c r="AP130" s="364"/>
      <c r="AQ130" s="364"/>
      <c r="AR130" s="364">
        <f>AE130+AO130</f>
        <v>0</v>
      </c>
      <c r="AS130" s="364"/>
      <c r="AT130" s="364"/>
      <c r="AU130" s="364"/>
      <c r="AV130" s="363"/>
      <c r="AW130" s="363"/>
      <c r="AX130" s="363"/>
      <c r="AY130" s="363"/>
      <c r="AZ130" s="363"/>
      <c r="BA130" s="363"/>
      <c r="BB130" s="3"/>
      <c r="BG130" s="211" t="s">
        <v>27</v>
      </c>
      <c r="BH130" s="211">
        <v>440</v>
      </c>
      <c r="DH130" s="58"/>
      <c r="DI130" s="59"/>
      <c r="DJ130" s="58"/>
      <c r="DK130" s="58"/>
      <c r="DL130" s="58"/>
      <c r="DM130" s="58"/>
      <c r="DN130" s="58"/>
    </row>
    <row r="131" spans="2:118" ht="12" customHeight="1">
      <c r="B131" s="44"/>
      <c r="C131" s="329"/>
      <c r="D131" s="330"/>
      <c r="E131" s="330"/>
      <c r="F131" s="331"/>
      <c r="G131" s="362"/>
      <c r="H131" s="362"/>
      <c r="I131" s="363"/>
      <c r="J131" s="363"/>
      <c r="K131" s="363"/>
      <c r="L131" s="363"/>
      <c r="M131" s="363"/>
      <c r="N131" s="363"/>
      <c r="O131" s="362"/>
      <c r="P131" s="362"/>
      <c r="Q131" s="362"/>
      <c r="R131" s="362"/>
      <c r="S131" s="362"/>
      <c r="T131" s="362"/>
      <c r="U131" s="362"/>
      <c r="V131" s="362"/>
      <c r="W131" s="362"/>
      <c r="X131" s="362"/>
      <c r="Y131" s="362"/>
      <c r="Z131" s="362"/>
      <c r="AA131" s="364"/>
      <c r="AB131" s="364"/>
      <c r="AC131" s="364"/>
      <c r="AD131" s="364"/>
      <c r="AE131" s="364">
        <f aca="true" t="shared" si="0" ref="AE131:AE142">X131*AA131</f>
        <v>0</v>
      </c>
      <c r="AF131" s="364"/>
      <c r="AG131" s="364"/>
      <c r="AH131" s="364"/>
      <c r="AI131" s="364"/>
      <c r="AJ131" s="364"/>
      <c r="AK131" s="364"/>
      <c r="AL131" s="365"/>
      <c r="AM131" s="365"/>
      <c r="AN131" s="365"/>
      <c r="AO131" s="364">
        <f aca="true" t="shared" si="1" ref="AO131:AO142">AE131*AL131/100</f>
        <v>0</v>
      </c>
      <c r="AP131" s="364"/>
      <c r="AQ131" s="364"/>
      <c r="AR131" s="364">
        <f aca="true" t="shared" si="2" ref="AR131:AR142">AE131+AO131</f>
        <v>0</v>
      </c>
      <c r="AS131" s="364"/>
      <c r="AT131" s="364"/>
      <c r="AU131" s="364"/>
      <c r="AV131" s="363"/>
      <c r="AW131" s="363"/>
      <c r="AX131" s="363"/>
      <c r="AY131" s="363"/>
      <c r="AZ131" s="363"/>
      <c r="BA131" s="363"/>
      <c r="BB131" s="3"/>
      <c r="BG131" s="211" t="s">
        <v>28</v>
      </c>
      <c r="BH131" s="211">
        <v>438</v>
      </c>
      <c r="DH131" s="58"/>
      <c r="DI131" s="59"/>
      <c r="DJ131" s="58"/>
      <c r="DK131" s="58"/>
      <c r="DL131" s="58"/>
      <c r="DM131" s="58"/>
      <c r="DN131" s="58"/>
    </row>
    <row r="132" spans="2:118" ht="12" customHeight="1">
      <c r="B132" s="44"/>
      <c r="C132" s="329"/>
      <c r="D132" s="330"/>
      <c r="E132" s="330"/>
      <c r="F132" s="331"/>
      <c r="G132" s="362"/>
      <c r="H132" s="362"/>
      <c r="I132" s="363"/>
      <c r="J132" s="363"/>
      <c r="K132" s="363"/>
      <c r="L132" s="363"/>
      <c r="M132" s="363"/>
      <c r="N132" s="363"/>
      <c r="O132" s="362"/>
      <c r="P132" s="362"/>
      <c r="Q132" s="362"/>
      <c r="R132" s="362"/>
      <c r="S132" s="362"/>
      <c r="T132" s="362"/>
      <c r="U132" s="362"/>
      <c r="V132" s="362"/>
      <c r="W132" s="362"/>
      <c r="X132" s="362"/>
      <c r="Y132" s="362"/>
      <c r="Z132" s="362"/>
      <c r="AA132" s="364"/>
      <c r="AB132" s="364"/>
      <c r="AC132" s="364"/>
      <c r="AD132" s="364"/>
      <c r="AE132" s="364">
        <f t="shared" si="0"/>
        <v>0</v>
      </c>
      <c r="AF132" s="364"/>
      <c r="AG132" s="364"/>
      <c r="AH132" s="364"/>
      <c r="AI132" s="364"/>
      <c r="AJ132" s="364"/>
      <c r="AK132" s="364"/>
      <c r="AL132" s="365"/>
      <c r="AM132" s="365"/>
      <c r="AN132" s="365"/>
      <c r="AO132" s="364">
        <f t="shared" si="1"/>
        <v>0</v>
      </c>
      <c r="AP132" s="364"/>
      <c r="AQ132" s="364"/>
      <c r="AR132" s="364">
        <f t="shared" si="2"/>
        <v>0</v>
      </c>
      <c r="AS132" s="364"/>
      <c r="AT132" s="364"/>
      <c r="AU132" s="364"/>
      <c r="AV132" s="363"/>
      <c r="AW132" s="363"/>
      <c r="AX132" s="363"/>
      <c r="AY132" s="363"/>
      <c r="AZ132" s="363"/>
      <c r="BA132" s="363"/>
      <c r="BB132" s="3"/>
      <c r="BG132" s="211" t="s">
        <v>29</v>
      </c>
      <c r="BH132" s="211">
        <v>442</v>
      </c>
      <c r="DH132" s="58"/>
      <c r="DI132" s="59"/>
      <c r="DJ132" s="58"/>
      <c r="DK132" s="58"/>
      <c r="DL132" s="58"/>
      <c r="DM132" s="58"/>
      <c r="DN132" s="58"/>
    </row>
    <row r="133" spans="2:118" ht="12" customHeight="1">
      <c r="B133" s="44"/>
      <c r="C133" s="329"/>
      <c r="D133" s="330"/>
      <c r="E133" s="330"/>
      <c r="F133" s="331"/>
      <c r="G133" s="362"/>
      <c r="H133" s="362"/>
      <c r="I133" s="363"/>
      <c r="J133" s="363"/>
      <c r="K133" s="363"/>
      <c r="L133" s="363"/>
      <c r="M133" s="363"/>
      <c r="N133" s="363"/>
      <c r="O133" s="362"/>
      <c r="P133" s="362"/>
      <c r="Q133" s="362"/>
      <c r="R133" s="362"/>
      <c r="S133" s="362"/>
      <c r="T133" s="362"/>
      <c r="U133" s="362"/>
      <c r="V133" s="362"/>
      <c r="W133" s="362"/>
      <c r="X133" s="362"/>
      <c r="Y133" s="362"/>
      <c r="Z133" s="362"/>
      <c r="AA133" s="364"/>
      <c r="AB133" s="364"/>
      <c r="AC133" s="364"/>
      <c r="AD133" s="364"/>
      <c r="AE133" s="364">
        <f t="shared" si="0"/>
        <v>0</v>
      </c>
      <c r="AF133" s="364"/>
      <c r="AG133" s="364"/>
      <c r="AH133" s="364"/>
      <c r="AI133" s="364"/>
      <c r="AJ133" s="364"/>
      <c r="AK133" s="364"/>
      <c r="AL133" s="365"/>
      <c r="AM133" s="365"/>
      <c r="AN133" s="365"/>
      <c r="AO133" s="364">
        <f t="shared" si="1"/>
        <v>0</v>
      </c>
      <c r="AP133" s="364"/>
      <c r="AQ133" s="364"/>
      <c r="AR133" s="364">
        <f t="shared" si="2"/>
        <v>0</v>
      </c>
      <c r="AS133" s="364"/>
      <c r="AT133" s="364"/>
      <c r="AU133" s="364"/>
      <c r="AV133" s="363"/>
      <c r="AW133" s="363"/>
      <c r="AX133" s="363"/>
      <c r="AY133" s="363"/>
      <c r="AZ133" s="363"/>
      <c r="BA133" s="363"/>
      <c r="BB133" s="3"/>
      <c r="BG133" s="211" t="s">
        <v>30</v>
      </c>
      <c r="BH133" s="211">
        <v>480</v>
      </c>
      <c r="DH133" s="58"/>
      <c r="DI133" s="59"/>
      <c r="DJ133" s="58"/>
      <c r="DK133" s="58"/>
      <c r="DL133" s="58"/>
      <c r="DM133" s="58"/>
      <c r="DN133" s="58"/>
    </row>
    <row r="134" spans="2:118" ht="12" customHeight="1">
      <c r="B134" s="44"/>
      <c r="C134" s="329"/>
      <c r="D134" s="330"/>
      <c r="E134" s="330"/>
      <c r="F134" s="331"/>
      <c r="G134" s="362"/>
      <c r="H134" s="362"/>
      <c r="I134" s="363"/>
      <c r="J134" s="363"/>
      <c r="K134" s="363"/>
      <c r="L134" s="363"/>
      <c r="M134" s="363"/>
      <c r="N134" s="363"/>
      <c r="O134" s="362"/>
      <c r="P134" s="362"/>
      <c r="Q134" s="362"/>
      <c r="R134" s="362"/>
      <c r="S134" s="362"/>
      <c r="T134" s="362"/>
      <c r="U134" s="362"/>
      <c r="V134" s="362"/>
      <c r="W134" s="362"/>
      <c r="X134" s="362"/>
      <c r="Y134" s="362"/>
      <c r="Z134" s="362"/>
      <c r="AA134" s="364"/>
      <c r="AB134" s="364"/>
      <c r="AC134" s="364"/>
      <c r="AD134" s="364"/>
      <c r="AE134" s="364">
        <f t="shared" si="0"/>
        <v>0</v>
      </c>
      <c r="AF134" s="364"/>
      <c r="AG134" s="364"/>
      <c r="AH134" s="364"/>
      <c r="AI134" s="364"/>
      <c r="AJ134" s="364"/>
      <c r="AK134" s="364"/>
      <c r="AL134" s="365"/>
      <c r="AM134" s="365"/>
      <c r="AN134" s="365"/>
      <c r="AO134" s="364">
        <f t="shared" si="1"/>
        <v>0</v>
      </c>
      <c r="AP134" s="364"/>
      <c r="AQ134" s="364"/>
      <c r="AR134" s="364">
        <f t="shared" si="2"/>
        <v>0</v>
      </c>
      <c r="AS134" s="364"/>
      <c r="AT134" s="364"/>
      <c r="AU134" s="364"/>
      <c r="AV134" s="363"/>
      <c r="AW134" s="363"/>
      <c r="AX134" s="363"/>
      <c r="AY134" s="363"/>
      <c r="AZ134" s="363"/>
      <c r="BA134" s="363"/>
      <c r="BB134" s="3"/>
      <c r="BG134" s="211" t="s">
        <v>35</v>
      </c>
      <c r="BH134" s="211">
        <v>807</v>
      </c>
      <c r="DH134" s="58"/>
      <c r="DI134" s="59"/>
      <c r="DJ134" s="58"/>
      <c r="DK134" s="58"/>
      <c r="DL134" s="58"/>
      <c r="DM134" s="58"/>
      <c r="DN134" s="58"/>
    </row>
    <row r="135" spans="2:118" ht="12" customHeight="1">
      <c r="B135" s="44"/>
      <c r="C135" s="329"/>
      <c r="D135" s="330"/>
      <c r="E135" s="330"/>
      <c r="F135" s="331"/>
      <c r="G135" s="362"/>
      <c r="H135" s="362"/>
      <c r="I135" s="363"/>
      <c r="J135" s="363"/>
      <c r="K135" s="363"/>
      <c r="L135" s="363"/>
      <c r="M135" s="363"/>
      <c r="N135" s="363"/>
      <c r="O135" s="362"/>
      <c r="P135" s="362"/>
      <c r="Q135" s="362"/>
      <c r="R135" s="362"/>
      <c r="S135" s="362"/>
      <c r="T135" s="362"/>
      <c r="U135" s="362"/>
      <c r="V135" s="362"/>
      <c r="W135" s="362"/>
      <c r="X135" s="362"/>
      <c r="Y135" s="362"/>
      <c r="Z135" s="362"/>
      <c r="AA135" s="364"/>
      <c r="AB135" s="364"/>
      <c r="AC135" s="364"/>
      <c r="AD135" s="364"/>
      <c r="AE135" s="364">
        <f t="shared" si="0"/>
        <v>0</v>
      </c>
      <c r="AF135" s="364"/>
      <c r="AG135" s="364"/>
      <c r="AH135" s="364"/>
      <c r="AI135" s="364"/>
      <c r="AJ135" s="364"/>
      <c r="AK135" s="364"/>
      <c r="AL135" s="365"/>
      <c r="AM135" s="365"/>
      <c r="AN135" s="365"/>
      <c r="AO135" s="364">
        <f t="shared" si="1"/>
        <v>0</v>
      </c>
      <c r="AP135" s="364"/>
      <c r="AQ135" s="364"/>
      <c r="AR135" s="364">
        <f t="shared" si="2"/>
        <v>0</v>
      </c>
      <c r="AS135" s="364"/>
      <c r="AT135" s="364"/>
      <c r="AU135" s="364"/>
      <c r="AV135" s="363"/>
      <c r="AW135" s="363"/>
      <c r="AX135" s="363"/>
      <c r="AY135" s="363"/>
      <c r="AZ135" s="363"/>
      <c r="BA135" s="363"/>
      <c r="BB135" s="3"/>
      <c r="BG135" s="211" t="s">
        <v>37</v>
      </c>
      <c r="BH135" s="211">
        <v>454</v>
      </c>
      <c r="DH135" s="58"/>
      <c r="DI135" s="59"/>
      <c r="DJ135" s="58"/>
      <c r="DK135" s="58"/>
      <c r="DL135" s="58"/>
      <c r="DM135" s="58"/>
      <c r="DN135" s="58"/>
    </row>
    <row r="136" spans="2:118" ht="12" customHeight="1">
      <c r="B136" s="44"/>
      <c r="C136" s="329"/>
      <c r="D136" s="330"/>
      <c r="E136" s="330"/>
      <c r="F136" s="331"/>
      <c r="G136" s="362"/>
      <c r="H136" s="362"/>
      <c r="I136" s="363"/>
      <c r="J136" s="363"/>
      <c r="K136" s="363"/>
      <c r="L136" s="363"/>
      <c r="M136" s="363"/>
      <c r="N136" s="363"/>
      <c r="O136" s="362"/>
      <c r="P136" s="362"/>
      <c r="Q136" s="362"/>
      <c r="R136" s="362"/>
      <c r="S136" s="362"/>
      <c r="T136" s="362"/>
      <c r="U136" s="362"/>
      <c r="V136" s="362"/>
      <c r="W136" s="362"/>
      <c r="X136" s="362"/>
      <c r="Y136" s="362"/>
      <c r="Z136" s="362"/>
      <c r="AA136" s="364"/>
      <c r="AB136" s="364"/>
      <c r="AC136" s="364"/>
      <c r="AD136" s="364"/>
      <c r="AE136" s="364">
        <f t="shared" si="0"/>
        <v>0</v>
      </c>
      <c r="AF136" s="364"/>
      <c r="AG136" s="364"/>
      <c r="AH136" s="364"/>
      <c r="AI136" s="364"/>
      <c r="AJ136" s="364"/>
      <c r="AK136" s="364"/>
      <c r="AL136" s="365"/>
      <c r="AM136" s="365"/>
      <c r="AN136" s="365"/>
      <c r="AO136" s="364">
        <f t="shared" si="1"/>
        <v>0</v>
      </c>
      <c r="AP136" s="364"/>
      <c r="AQ136" s="364"/>
      <c r="AR136" s="364">
        <f t="shared" si="2"/>
        <v>0</v>
      </c>
      <c r="AS136" s="364"/>
      <c r="AT136" s="364"/>
      <c r="AU136" s="364"/>
      <c r="AV136" s="363"/>
      <c r="AW136" s="363"/>
      <c r="AX136" s="363"/>
      <c r="AY136" s="363"/>
      <c r="AZ136" s="363"/>
      <c r="BA136" s="363"/>
      <c r="BB136" s="3"/>
      <c r="BG136" s="211" t="s">
        <v>77</v>
      </c>
      <c r="BH136" s="211">
        <v>458</v>
      </c>
      <c r="DH136" s="58"/>
      <c r="DI136" s="59"/>
      <c r="DJ136" s="58"/>
      <c r="DK136" s="58"/>
      <c r="DL136" s="58"/>
      <c r="DM136" s="58"/>
      <c r="DN136" s="58"/>
    </row>
    <row r="137" spans="2:118" ht="12" customHeight="1">
      <c r="B137" s="44"/>
      <c r="C137" s="329"/>
      <c r="D137" s="330"/>
      <c r="E137" s="330"/>
      <c r="F137" s="331"/>
      <c r="G137" s="362"/>
      <c r="H137" s="362"/>
      <c r="I137" s="363"/>
      <c r="J137" s="363"/>
      <c r="K137" s="363"/>
      <c r="L137" s="363"/>
      <c r="M137" s="363"/>
      <c r="N137" s="363"/>
      <c r="O137" s="362"/>
      <c r="P137" s="362"/>
      <c r="Q137" s="362"/>
      <c r="R137" s="362"/>
      <c r="S137" s="362"/>
      <c r="T137" s="362"/>
      <c r="U137" s="362"/>
      <c r="V137" s="362"/>
      <c r="W137" s="362"/>
      <c r="X137" s="362"/>
      <c r="Y137" s="362"/>
      <c r="Z137" s="362"/>
      <c r="AA137" s="364"/>
      <c r="AB137" s="364"/>
      <c r="AC137" s="364"/>
      <c r="AD137" s="364"/>
      <c r="AE137" s="364">
        <f t="shared" si="0"/>
        <v>0</v>
      </c>
      <c r="AF137" s="364"/>
      <c r="AG137" s="364"/>
      <c r="AH137" s="364"/>
      <c r="AI137" s="364"/>
      <c r="AJ137" s="364"/>
      <c r="AK137" s="364"/>
      <c r="AL137" s="365"/>
      <c r="AM137" s="365"/>
      <c r="AN137" s="365"/>
      <c r="AO137" s="364">
        <f t="shared" si="1"/>
        <v>0</v>
      </c>
      <c r="AP137" s="364"/>
      <c r="AQ137" s="364"/>
      <c r="AR137" s="364">
        <f t="shared" si="2"/>
        <v>0</v>
      </c>
      <c r="AS137" s="364"/>
      <c r="AT137" s="364"/>
      <c r="AU137" s="364"/>
      <c r="AV137" s="363"/>
      <c r="AW137" s="363"/>
      <c r="AX137" s="363"/>
      <c r="AY137" s="363"/>
      <c r="AZ137" s="363"/>
      <c r="BA137" s="363"/>
      <c r="BB137" s="3"/>
      <c r="BG137" s="211" t="s">
        <v>78</v>
      </c>
      <c r="BH137" s="211">
        <v>462</v>
      </c>
      <c r="DH137" s="58"/>
      <c r="DI137" s="59"/>
      <c r="DJ137" s="58"/>
      <c r="DK137" s="58"/>
      <c r="DL137" s="58"/>
      <c r="DM137" s="58"/>
      <c r="DN137" s="58"/>
    </row>
    <row r="138" spans="2:118" ht="12" customHeight="1">
      <c r="B138" s="44"/>
      <c r="C138" s="329"/>
      <c r="D138" s="330"/>
      <c r="E138" s="330"/>
      <c r="F138" s="331"/>
      <c r="G138" s="362"/>
      <c r="H138" s="362"/>
      <c r="I138" s="363"/>
      <c r="J138" s="363"/>
      <c r="K138" s="363"/>
      <c r="L138" s="363"/>
      <c r="M138" s="363"/>
      <c r="N138" s="363"/>
      <c r="O138" s="362"/>
      <c r="P138" s="362"/>
      <c r="Q138" s="362"/>
      <c r="R138" s="362"/>
      <c r="S138" s="362"/>
      <c r="T138" s="362"/>
      <c r="U138" s="362"/>
      <c r="V138" s="362"/>
      <c r="W138" s="362"/>
      <c r="X138" s="362"/>
      <c r="Y138" s="362"/>
      <c r="Z138" s="362"/>
      <c r="AA138" s="364"/>
      <c r="AB138" s="364"/>
      <c r="AC138" s="364"/>
      <c r="AD138" s="364"/>
      <c r="AE138" s="364">
        <f t="shared" si="0"/>
        <v>0</v>
      </c>
      <c r="AF138" s="364"/>
      <c r="AG138" s="364"/>
      <c r="AH138" s="364"/>
      <c r="AI138" s="364"/>
      <c r="AJ138" s="364"/>
      <c r="AK138" s="364"/>
      <c r="AL138" s="365"/>
      <c r="AM138" s="365"/>
      <c r="AN138" s="365"/>
      <c r="AO138" s="364">
        <f t="shared" si="1"/>
        <v>0</v>
      </c>
      <c r="AP138" s="364"/>
      <c r="AQ138" s="364"/>
      <c r="AR138" s="364">
        <f t="shared" si="2"/>
        <v>0</v>
      </c>
      <c r="AS138" s="364"/>
      <c r="AT138" s="364"/>
      <c r="AU138" s="364"/>
      <c r="AV138" s="363"/>
      <c r="AW138" s="363"/>
      <c r="AX138" s="363"/>
      <c r="AY138" s="363"/>
      <c r="AZ138" s="363"/>
      <c r="BA138" s="363"/>
      <c r="BB138" s="46"/>
      <c r="BG138" s="211" t="s">
        <v>79</v>
      </c>
      <c r="BH138" s="211">
        <v>470</v>
      </c>
      <c r="DH138" s="58"/>
      <c r="DI138" s="59"/>
      <c r="DJ138" s="58"/>
      <c r="DK138" s="58"/>
      <c r="DL138" s="58"/>
      <c r="DM138" s="59"/>
      <c r="DN138" s="59"/>
    </row>
    <row r="139" spans="2:118" ht="12" customHeight="1">
      <c r="B139" s="44"/>
      <c r="C139" s="329"/>
      <c r="D139" s="330"/>
      <c r="E139" s="330"/>
      <c r="F139" s="331"/>
      <c r="G139" s="362"/>
      <c r="H139" s="362"/>
      <c r="I139" s="363"/>
      <c r="J139" s="363"/>
      <c r="K139" s="363"/>
      <c r="L139" s="363"/>
      <c r="M139" s="363"/>
      <c r="N139" s="363"/>
      <c r="O139" s="362"/>
      <c r="P139" s="362"/>
      <c r="Q139" s="362"/>
      <c r="R139" s="362"/>
      <c r="S139" s="362"/>
      <c r="T139" s="362"/>
      <c r="U139" s="362"/>
      <c r="V139" s="362"/>
      <c r="W139" s="362"/>
      <c r="X139" s="362"/>
      <c r="Y139" s="362"/>
      <c r="Z139" s="362"/>
      <c r="AA139" s="364"/>
      <c r="AB139" s="364"/>
      <c r="AC139" s="364"/>
      <c r="AD139" s="364"/>
      <c r="AE139" s="364">
        <f t="shared" si="0"/>
        <v>0</v>
      </c>
      <c r="AF139" s="364"/>
      <c r="AG139" s="364"/>
      <c r="AH139" s="364"/>
      <c r="AI139" s="364"/>
      <c r="AJ139" s="364"/>
      <c r="AK139" s="364"/>
      <c r="AL139" s="365"/>
      <c r="AM139" s="365"/>
      <c r="AN139" s="365"/>
      <c r="AO139" s="364">
        <f t="shared" si="1"/>
        <v>0</v>
      </c>
      <c r="AP139" s="364"/>
      <c r="AQ139" s="364"/>
      <c r="AR139" s="364">
        <f t="shared" si="2"/>
        <v>0</v>
      </c>
      <c r="AS139" s="364"/>
      <c r="AT139" s="364"/>
      <c r="AU139" s="364"/>
      <c r="AV139" s="363"/>
      <c r="AW139" s="363"/>
      <c r="AX139" s="363"/>
      <c r="AY139" s="363"/>
      <c r="AZ139" s="363"/>
      <c r="BA139" s="363"/>
      <c r="BB139" s="3"/>
      <c r="BG139" s="211" t="s">
        <v>80</v>
      </c>
      <c r="BH139" s="211">
        <v>504</v>
      </c>
      <c r="DH139" s="54"/>
      <c r="DI139" s="54"/>
      <c r="DJ139" s="54"/>
      <c r="DK139" s="60"/>
      <c r="DL139" s="54"/>
      <c r="DM139" s="54"/>
      <c r="DN139" s="54"/>
    </row>
    <row r="140" spans="2:118" ht="12" customHeight="1">
      <c r="B140" s="44"/>
      <c r="C140" s="329"/>
      <c r="D140" s="330"/>
      <c r="E140" s="330"/>
      <c r="F140" s="331"/>
      <c r="G140" s="362"/>
      <c r="H140" s="362"/>
      <c r="I140" s="363"/>
      <c r="J140" s="363"/>
      <c r="K140" s="363"/>
      <c r="L140" s="363"/>
      <c r="M140" s="363"/>
      <c r="N140" s="363"/>
      <c r="O140" s="362"/>
      <c r="P140" s="362"/>
      <c r="Q140" s="362"/>
      <c r="R140" s="362"/>
      <c r="S140" s="362"/>
      <c r="T140" s="362"/>
      <c r="U140" s="362"/>
      <c r="V140" s="362"/>
      <c r="W140" s="362"/>
      <c r="X140" s="362"/>
      <c r="Y140" s="362"/>
      <c r="Z140" s="362"/>
      <c r="AA140" s="364"/>
      <c r="AB140" s="364"/>
      <c r="AC140" s="364"/>
      <c r="AD140" s="364"/>
      <c r="AE140" s="364">
        <f t="shared" si="0"/>
        <v>0</v>
      </c>
      <c r="AF140" s="364"/>
      <c r="AG140" s="364"/>
      <c r="AH140" s="364"/>
      <c r="AI140" s="364"/>
      <c r="AJ140" s="364"/>
      <c r="AK140" s="364"/>
      <c r="AL140" s="365"/>
      <c r="AM140" s="365"/>
      <c r="AN140" s="365"/>
      <c r="AO140" s="364">
        <f t="shared" si="1"/>
        <v>0</v>
      </c>
      <c r="AP140" s="364"/>
      <c r="AQ140" s="364"/>
      <c r="AR140" s="364">
        <f t="shared" si="2"/>
        <v>0</v>
      </c>
      <c r="AS140" s="364"/>
      <c r="AT140" s="364"/>
      <c r="AU140" s="364"/>
      <c r="AV140" s="363"/>
      <c r="AW140" s="363"/>
      <c r="AX140" s="363"/>
      <c r="AY140" s="363"/>
      <c r="AZ140" s="363"/>
      <c r="BA140" s="363"/>
      <c r="BB140" s="3"/>
      <c r="BG140" s="211" t="s">
        <v>81</v>
      </c>
      <c r="BH140" s="211">
        <v>474</v>
      </c>
      <c r="DH140" s="41"/>
      <c r="DI140" s="54"/>
      <c r="DJ140" s="54"/>
      <c r="DK140" s="60"/>
      <c r="DL140" s="54"/>
      <c r="DM140" s="61"/>
      <c r="DN140" s="41"/>
    </row>
    <row r="141" spans="2:118" ht="12" customHeight="1">
      <c r="B141" s="44"/>
      <c r="C141" s="329"/>
      <c r="D141" s="330"/>
      <c r="E141" s="330"/>
      <c r="F141" s="331"/>
      <c r="G141" s="362"/>
      <c r="H141" s="362"/>
      <c r="I141" s="363"/>
      <c r="J141" s="363"/>
      <c r="K141" s="363"/>
      <c r="L141" s="363"/>
      <c r="M141" s="363"/>
      <c r="N141" s="363"/>
      <c r="O141" s="362"/>
      <c r="P141" s="362"/>
      <c r="Q141" s="362"/>
      <c r="R141" s="362"/>
      <c r="S141" s="362"/>
      <c r="T141" s="362"/>
      <c r="U141" s="362"/>
      <c r="V141" s="362"/>
      <c r="W141" s="362"/>
      <c r="X141" s="362"/>
      <c r="Y141" s="362"/>
      <c r="Z141" s="362"/>
      <c r="AA141" s="364"/>
      <c r="AB141" s="364"/>
      <c r="AC141" s="364"/>
      <c r="AD141" s="364"/>
      <c r="AE141" s="364">
        <f t="shared" si="0"/>
        <v>0</v>
      </c>
      <c r="AF141" s="364"/>
      <c r="AG141" s="364"/>
      <c r="AH141" s="364"/>
      <c r="AI141" s="364"/>
      <c r="AJ141" s="364"/>
      <c r="AK141" s="364"/>
      <c r="AL141" s="365"/>
      <c r="AM141" s="365"/>
      <c r="AN141" s="365"/>
      <c r="AO141" s="364">
        <f t="shared" si="1"/>
        <v>0</v>
      </c>
      <c r="AP141" s="364"/>
      <c r="AQ141" s="364"/>
      <c r="AR141" s="364">
        <f t="shared" si="2"/>
        <v>0</v>
      </c>
      <c r="AS141" s="364"/>
      <c r="AT141" s="364"/>
      <c r="AU141" s="364"/>
      <c r="AV141" s="363"/>
      <c r="AW141" s="363"/>
      <c r="AX141" s="363"/>
      <c r="AY141" s="363"/>
      <c r="AZ141" s="363"/>
      <c r="BA141" s="363"/>
      <c r="BB141" s="3"/>
      <c r="BG141" s="211" t="s">
        <v>82</v>
      </c>
      <c r="BH141" s="211">
        <v>584</v>
      </c>
      <c r="DH141" s="41"/>
      <c r="DI141" s="54"/>
      <c r="DJ141" s="54"/>
      <c r="DK141" s="60"/>
      <c r="DL141" s="54"/>
      <c r="DM141" s="61"/>
      <c r="DN141" s="41"/>
    </row>
    <row r="142" spans="2:118" ht="12" customHeight="1">
      <c r="B142" s="44"/>
      <c r="C142" s="329"/>
      <c r="D142" s="330"/>
      <c r="E142" s="330"/>
      <c r="F142" s="331"/>
      <c r="G142" s="368"/>
      <c r="H142" s="368"/>
      <c r="I142" s="367"/>
      <c r="J142" s="367"/>
      <c r="K142" s="367"/>
      <c r="L142" s="367"/>
      <c r="M142" s="367"/>
      <c r="N142" s="367"/>
      <c r="O142" s="368"/>
      <c r="P142" s="368"/>
      <c r="Q142" s="368"/>
      <c r="R142" s="368"/>
      <c r="S142" s="368"/>
      <c r="T142" s="368"/>
      <c r="U142" s="368"/>
      <c r="V142" s="368"/>
      <c r="W142" s="368"/>
      <c r="X142" s="368"/>
      <c r="Y142" s="368"/>
      <c r="Z142" s="368"/>
      <c r="AA142" s="369"/>
      <c r="AB142" s="369"/>
      <c r="AC142" s="369"/>
      <c r="AD142" s="369"/>
      <c r="AE142" s="364">
        <f t="shared" si="0"/>
        <v>0</v>
      </c>
      <c r="AF142" s="364"/>
      <c r="AG142" s="364"/>
      <c r="AH142" s="364"/>
      <c r="AI142" s="369"/>
      <c r="AJ142" s="369"/>
      <c r="AK142" s="369"/>
      <c r="AL142" s="383"/>
      <c r="AM142" s="383"/>
      <c r="AN142" s="383"/>
      <c r="AO142" s="364">
        <f t="shared" si="1"/>
        <v>0</v>
      </c>
      <c r="AP142" s="364"/>
      <c r="AQ142" s="364"/>
      <c r="AR142" s="364">
        <f t="shared" si="2"/>
        <v>0</v>
      </c>
      <c r="AS142" s="364"/>
      <c r="AT142" s="364"/>
      <c r="AU142" s="364"/>
      <c r="AV142" s="367"/>
      <c r="AW142" s="367"/>
      <c r="AX142" s="367"/>
      <c r="AY142" s="367"/>
      <c r="AZ142" s="367"/>
      <c r="BA142" s="367"/>
      <c r="BB142" s="3"/>
      <c r="BG142" s="211" t="s">
        <v>83</v>
      </c>
      <c r="BH142" s="211">
        <v>484</v>
      </c>
      <c r="DH142" s="41"/>
      <c r="DI142" s="41"/>
      <c r="DJ142" s="41"/>
      <c r="DK142" s="62"/>
      <c r="DL142" s="63"/>
      <c r="DM142" s="61"/>
      <c r="DN142" s="41"/>
    </row>
    <row r="143" spans="2:60" s="82" customFormat="1" ht="12" customHeight="1">
      <c r="B143" s="83"/>
      <c r="C143" s="332"/>
      <c r="D143" s="333"/>
      <c r="E143" s="333"/>
      <c r="F143" s="334"/>
      <c r="G143" s="379" t="s">
        <v>32</v>
      </c>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0"/>
      <c r="AD143" s="381"/>
      <c r="AE143" s="366">
        <f>SUM(AE129:AH142)</f>
        <v>0</v>
      </c>
      <c r="AF143" s="366"/>
      <c r="AG143" s="366"/>
      <c r="AH143" s="366"/>
      <c r="AI143" s="366"/>
      <c r="AJ143" s="366"/>
      <c r="AK143" s="366"/>
      <c r="AL143" s="370"/>
      <c r="AM143" s="370"/>
      <c r="AN143" s="370"/>
      <c r="AO143" s="366">
        <f>SUM(AO129:AQ142)</f>
        <v>0</v>
      </c>
      <c r="AP143" s="366"/>
      <c r="AQ143" s="366"/>
      <c r="AR143" s="366">
        <f>SUM(AR129:AU142)</f>
        <v>0</v>
      </c>
      <c r="AS143" s="366"/>
      <c r="AT143" s="366"/>
      <c r="AU143" s="366"/>
      <c r="AV143" s="378"/>
      <c r="AW143" s="378"/>
      <c r="AX143" s="378"/>
      <c r="AY143" s="378"/>
      <c r="AZ143" s="378"/>
      <c r="BA143" s="378"/>
      <c r="BB143" s="87"/>
      <c r="BF143" s="128"/>
      <c r="BG143" s="211" t="s">
        <v>84</v>
      </c>
      <c r="BH143" s="211">
        <v>583</v>
      </c>
    </row>
    <row r="144" spans="2:60" s="82" customFormat="1" ht="4.5" customHeight="1">
      <c r="B144" s="83"/>
      <c r="C144" s="213"/>
      <c r="D144" s="214"/>
      <c r="E144" s="215"/>
      <c r="F144" s="215"/>
      <c r="G144" s="215"/>
      <c r="H144" s="216"/>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10"/>
      <c r="AL144" s="110"/>
      <c r="AM144" s="110"/>
      <c r="AN144" s="110"/>
      <c r="AO144" s="111"/>
      <c r="AP144" s="110"/>
      <c r="AQ144" s="110"/>
      <c r="AR144" s="110"/>
      <c r="AS144" s="138"/>
      <c r="AT144" s="138"/>
      <c r="AU144" s="138"/>
      <c r="AV144" s="138"/>
      <c r="AW144" s="138"/>
      <c r="AX144" s="138"/>
      <c r="AY144" s="138"/>
      <c r="AZ144" s="138"/>
      <c r="BA144" s="138"/>
      <c r="BB144" s="87"/>
      <c r="BF144" s="128"/>
      <c r="BG144" s="211" t="s">
        <v>85</v>
      </c>
      <c r="BH144" s="211">
        <v>508</v>
      </c>
    </row>
    <row r="145" spans="2:60" s="82" customFormat="1" ht="9.75" customHeight="1">
      <c r="B145" s="83"/>
      <c r="C145" s="208" t="s">
        <v>33</v>
      </c>
      <c r="D145" s="108"/>
      <c r="E145" s="109"/>
      <c r="F145" s="109"/>
      <c r="G145" s="109"/>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10"/>
      <c r="AL145" s="110"/>
      <c r="AM145" s="110"/>
      <c r="AN145" s="110"/>
      <c r="AO145" s="111"/>
      <c r="AP145" s="110"/>
      <c r="AQ145" s="110"/>
      <c r="AR145" s="110"/>
      <c r="AS145" s="138"/>
      <c r="AT145" s="138"/>
      <c r="AU145" s="138"/>
      <c r="AV145" s="138"/>
      <c r="AW145" s="138"/>
      <c r="AX145" s="138"/>
      <c r="AY145" s="138"/>
      <c r="AZ145" s="138"/>
      <c r="BA145" s="138"/>
      <c r="BB145" s="87"/>
      <c r="BF145" s="128"/>
      <c r="BG145" s="211" t="s">
        <v>86</v>
      </c>
      <c r="BH145" s="211">
        <v>498</v>
      </c>
    </row>
    <row r="146" spans="2:60" s="82" customFormat="1" ht="9.75" customHeight="1">
      <c r="B146" s="83"/>
      <c r="C146" s="208" t="s">
        <v>34</v>
      </c>
      <c r="D146" s="108"/>
      <c r="E146" s="109"/>
      <c r="F146" s="109"/>
      <c r="G146" s="109"/>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10"/>
      <c r="AL146" s="110"/>
      <c r="AM146" s="110"/>
      <c r="AN146" s="110"/>
      <c r="AO146" s="111"/>
      <c r="AP146" s="110"/>
      <c r="AQ146" s="110"/>
      <c r="AR146" s="110"/>
      <c r="AS146" s="138"/>
      <c r="AT146" s="138"/>
      <c r="AU146" s="138"/>
      <c r="AV146" s="138"/>
      <c r="AW146" s="138"/>
      <c r="AX146" s="138"/>
      <c r="AY146" s="138"/>
      <c r="AZ146" s="138"/>
      <c r="BA146" s="138"/>
      <c r="BB146" s="87"/>
      <c r="BF146" s="128"/>
      <c r="BG146" s="211" t="s">
        <v>87</v>
      </c>
      <c r="BH146" s="211">
        <v>492</v>
      </c>
    </row>
    <row r="147" spans="2:60" s="82" customFormat="1" ht="9.75" customHeight="1">
      <c r="B147" s="83"/>
      <c r="C147" s="236" t="s">
        <v>36</v>
      </c>
      <c r="D147" s="108"/>
      <c r="E147" s="109"/>
      <c r="F147" s="109"/>
      <c r="G147" s="109"/>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10"/>
      <c r="AL147" s="110"/>
      <c r="AM147" s="110"/>
      <c r="AN147" s="110"/>
      <c r="AO147" s="111"/>
      <c r="AP147" s="110"/>
      <c r="AQ147" s="110"/>
      <c r="AR147" s="110"/>
      <c r="AS147" s="138"/>
      <c r="AT147" s="138"/>
      <c r="AU147" s="138"/>
      <c r="AV147" s="138"/>
      <c r="AW147" s="138"/>
      <c r="AX147" s="138"/>
      <c r="AY147" s="138"/>
      <c r="AZ147" s="138"/>
      <c r="BA147" s="138"/>
      <c r="BB147" s="87"/>
      <c r="BF147" s="128"/>
      <c r="BG147" s="211" t="s">
        <v>88</v>
      </c>
      <c r="BH147" s="211">
        <v>496</v>
      </c>
    </row>
    <row r="148" spans="2:118" ht="9.75" customHeight="1">
      <c r="B148" s="44"/>
      <c r="C148" s="236" t="s">
        <v>727</v>
      </c>
      <c r="D148" s="106"/>
      <c r="E148" s="106"/>
      <c r="F148" s="106"/>
      <c r="G148" s="106"/>
      <c r="H148" s="106"/>
      <c r="I148" s="106"/>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3"/>
      <c r="BG148" s="211" t="s">
        <v>89</v>
      </c>
      <c r="BH148" s="211">
        <v>500</v>
      </c>
      <c r="DH148" s="64"/>
      <c r="DI148" s="41"/>
      <c r="DJ148" s="41"/>
      <c r="DK148" s="62"/>
      <c r="DL148" s="63"/>
      <c r="DM148" s="41"/>
      <c r="DN148" s="41"/>
    </row>
    <row r="149" spans="2:118" ht="9.75" customHeight="1">
      <c r="B149" s="44"/>
      <c r="C149" s="236" t="s">
        <v>728</v>
      </c>
      <c r="D149" s="106"/>
      <c r="E149" s="106"/>
      <c r="F149" s="106"/>
      <c r="G149" s="106"/>
      <c r="H149" s="106"/>
      <c r="I149" s="106"/>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3"/>
      <c r="BG149" s="211"/>
      <c r="BH149" s="211"/>
      <c r="DH149" s="64"/>
      <c r="DI149" s="41"/>
      <c r="DJ149" s="41"/>
      <c r="DK149" s="62"/>
      <c r="DL149" s="63"/>
      <c r="DM149" s="41"/>
      <c r="DN149" s="41"/>
    </row>
    <row r="150" spans="2:118" ht="9.75" customHeight="1">
      <c r="B150" s="44"/>
      <c r="C150" s="376" t="s">
        <v>761</v>
      </c>
      <c r="D150" s="376"/>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6"/>
      <c r="AK150" s="376"/>
      <c r="AL150" s="376"/>
      <c r="AM150" s="376"/>
      <c r="AN150" s="376"/>
      <c r="AO150" s="376"/>
      <c r="AP150" s="376"/>
      <c r="AQ150" s="376"/>
      <c r="AR150" s="376"/>
      <c r="AS150" s="376"/>
      <c r="AT150" s="376"/>
      <c r="AU150" s="376"/>
      <c r="AV150" s="376"/>
      <c r="AW150" s="376"/>
      <c r="AX150" s="376"/>
      <c r="AY150" s="376"/>
      <c r="AZ150" s="376"/>
      <c r="BA150" s="376"/>
      <c r="BB150" s="3"/>
      <c r="BG150" s="211"/>
      <c r="BH150" s="211"/>
      <c r="DH150" s="64"/>
      <c r="DI150" s="41"/>
      <c r="DJ150" s="41"/>
      <c r="DK150" s="62"/>
      <c r="DL150" s="63"/>
      <c r="DM150" s="41"/>
      <c r="DN150" s="41"/>
    </row>
    <row r="151" spans="2:118" ht="9.75" customHeight="1">
      <c r="B151" s="44"/>
      <c r="C151" s="376"/>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c r="AJ151" s="376"/>
      <c r="AK151" s="376"/>
      <c r="AL151" s="376"/>
      <c r="AM151" s="376"/>
      <c r="AN151" s="376"/>
      <c r="AO151" s="376"/>
      <c r="AP151" s="376"/>
      <c r="AQ151" s="376"/>
      <c r="AR151" s="376"/>
      <c r="AS151" s="376"/>
      <c r="AT151" s="376"/>
      <c r="AU151" s="376"/>
      <c r="AV151" s="376"/>
      <c r="AW151" s="376"/>
      <c r="AX151" s="376"/>
      <c r="AY151" s="376"/>
      <c r="AZ151" s="376"/>
      <c r="BA151" s="376"/>
      <c r="BB151" s="3"/>
      <c r="BG151" s="211"/>
      <c r="BH151" s="211"/>
      <c r="DH151" s="64"/>
      <c r="DI151" s="41"/>
      <c r="DJ151" s="41"/>
      <c r="DK151" s="62"/>
      <c r="DL151" s="63"/>
      <c r="DM151" s="41"/>
      <c r="DN151" s="41"/>
    </row>
    <row r="152" spans="2:118" ht="12" customHeight="1" thickBot="1">
      <c r="B152" s="4"/>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6"/>
      <c r="BG152" s="211" t="s">
        <v>90</v>
      </c>
      <c r="BH152" s="211">
        <v>104</v>
      </c>
      <c r="DH152" s="64"/>
      <c r="DI152" s="62"/>
      <c r="DJ152" s="41"/>
      <c r="DK152" s="41"/>
      <c r="DL152" s="63"/>
      <c r="DM152" s="41"/>
      <c r="DN152" s="41"/>
    </row>
    <row r="153" spans="59:118" ht="12" customHeight="1">
      <c r="BG153" s="211" t="s">
        <v>91</v>
      </c>
      <c r="BH153" s="211">
        <v>516</v>
      </c>
      <c r="DH153" s="64"/>
      <c r="DI153" s="62"/>
      <c r="DJ153" s="41"/>
      <c r="DK153" s="41"/>
      <c r="DL153" s="41"/>
      <c r="DM153" s="41"/>
      <c r="DN153" s="41"/>
    </row>
    <row r="154" spans="59:118" ht="12" customHeight="1">
      <c r="BG154" s="211" t="s">
        <v>92</v>
      </c>
      <c r="BH154" s="211">
        <v>520</v>
      </c>
      <c r="DH154" s="64"/>
      <c r="DI154" s="41"/>
      <c r="DJ154" s="41"/>
      <c r="DK154" s="41"/>
      <c r="DL154" s="63"/>
      <c r="DM154" s="41"/>
      <c r="DN154" s="62"/>
    </row>
    <row r="155" spans="59:118" ht="12" customHeight="1">
      <c r="BG155" s="211" t="s">
        <v>93</v>
      </c>
      <c r="BH155" s="211">
        <v>524</v>
      </c>
      <c r="DH155" s="64"/>
      <c r="DI155" s="62"/>
      <c r="DJ155" s="41"/>
      <c r="DK155" s="41"/>
      <c r="DL155" s="63"/>
      <c r="DM155" s="41"/>
      <c r="DN155" s="62"/>
    </row>
    <row r="156" spans="59:118" ht="12" customHeight="1">
      <c r="BG156" s="211" t="s">
        <v>94</v>
      </c>
      <c r="BH156" s="211">
        <v>562</v>
      </c>
      <c r="DH156" s="64"/>
      <c r="DI156" s="41"/>
      <c r="DJ156" s="62"/>
      <c r="DK156" s="41"/>
      <c r="DL156" s="63"/>
      <c r="DM156" s="41"/>
      <c r="DN156" s="62"/>
    </row>
    <row r="157" spans="59:118" ht="12" customHeight="1">
      <c r="BG157" s="211" t="s">
        <v>95</v>
      </c>
      <c r="BH157" s="211">
        <v>566</v>
      </c>
      <c r="DH157" s="62"/>
      <c r="DI157" s="41"/>
      <c r="DJ157" s="62"/>
      <c r="DK157" s="41"/>
      <c r="DL157" s="63"/>
      <c r="DM157" s="41"/>
      <c r="DN157" s="41"/>
    </row>
    <row r="158" spans="59:118" ht="12" customHeight="1">
      <c r="BG158" s="211" t="s">
        <v>96</v>
      </c>
      <c r="BH158" s="211">
        <v>528</v>
      </c>
      <c r="DH158" s="41"/>
      <c r="DI158" s="41"/>
      <c r="DJ158" s="62"/>
      <c r="DK158" s="41"/>
      <c r="DL158" s="63"/>
      <c r="DM158" s="41"/>
      <c r="DN158" s="41"/>
    </row>
    <row r="159" spans="59:118" ht="12" customHeight="1">
      <c r="BG159" s="211" t="s">
        <v>97</v>
      </c>
      <c r="BH159" s="211">
        <v>558</v>
      </c>
      <c r="DH159" s="41"/>
      <c r="DI159" s="41"/>
      <c r="DJ159" s="41"/>
      <c r="DK159" s="41"/>
      <c r="DL159" s="41"/>
      <c r="DM159" s="41"/>
      <c r="DN159" s="41"/>
    </row>
    <row r="160" spans="59:118" ht="12" customHeight="1">
      <c r="BG160" s="211" t="s">
        <v>98</v>
      </c>
      <c r="BH160" s="211">
        <v>570</v>
      </c>
      <c r="DH160" s="41"/>
      <c r="DI160" s="41"/>
      <c r="DJ160" s="41"/>
      <c r="DK160" s="41"/>
      <c r="DL160" s="41"/>
      <c r="DM160" s="41"/>
      <c r="DN160" s="41"/>
    </row>
    <row r="161" spans="59:118" ht="12" customHeight="1">
      <c r="BG161" s="211" t="s">
        <v>99</v>
      </c>
      <c r="BH161" s="211">
        <v>554</v>
      </c>
      <c r="DH161" s="41"/>
      <c r="DI161" s="41"/>
      <c r="DJ161" s="41"/>
      <c r="DK161" s="41"/>
      <c r="DL161" s="41"/>
      <c r="DM161" s="41"/>
      <c r="DN161" s="41"/>
    </row>
    <row r="162" spans="59:118" ht="12" customHeight="1">
      <c r="BG162" s="211" t="s">
        <v>100</v>
      </c>
      <c r="BH162" s="211">
        <v>540</v>
      </c>
      <c r="DH162" s="41"/>
      <c r="DI162" s="41"/>
      <c r="DJ162" s="41"/>
      <c r="DK162" s="41"/>
      <c r="DL162" s="41"/>
      <c r="DM162" s="41"/>
      <c r="DN162" s="41"/>
    </row>
    <row r="163" spans="59:118" ht="12" customHeight="1">
      <c r="BG163" s="211" t="s">
        <v>101</v>
      </c>
      <c r="BH163" s="211">
        <v>578</v>
      </c>
      <c r="DH163" s="41"/>
      <c r="DI163" s="41"/>
      <c r="DJ163" s="41"/>
      <c r="DK163" s="41"/>
      <c r="DL163" s="41"/>
      <c r="DM163" s="41"/>
      <c r="DN163" s="41"/>
    </row>
    <row r="164" spans="59:118" ht="12" customHeight="1">
      <c r="BG164" s="211" t="s">
        <v>102</v>
      </c>
      <c r="BH164" s="211">
        <v>833</v>
      </c>
      <c r="DH164" s="41"/>
      <c r="DI164" s="41"/>
      <c r="DJ164" s="41"/>
      <c r="DK164" s="41"/>
      <c r="DL164" s="41"/>
      <c r="DM164" s="41"/>
      <c r="DN164" s="41"/>
    </row>
    <row r="165" spans="59:118" ht="12" customHeight="1">
      <c r="BG165" s="211" t="s">
        <v>103</v>
      </c>
      <c r="BH165" s="211">
        <v>574</v>
      </c>
      <c r="DH165" s="41"/>
      <c r="DI165" s="41"/>
      <c r="DJ165" s="41"/>
      <c r="DK165" s="41"/>
      <c r="DL165" s="41"/>
      <c r="DM165" s="41"/>
      <c r="DN165" s="41"/>
    </row>
    <row r="166" spans="59:118" ht="12" customHeight="1">
      <c r="BG166" s="211" t="s">
        <v>104</v>
      </c>
      <c r="BH166" s="211">
        <v>784</v>
      </c>
      <c r="DH166" s="41"/>
      <c r="DI166" s="41"/>
      <c r="DJ166" s="41"/>
      <c r="DK166" s="41"/>
      <c r="DL166" s="41"/>
      <c r="DM166" s="41"/>
      <c r="DN166" s="41"/>
    </row>
    <row r="167" spans="59:118" ht="12" customHeight="1">
      <c r="BG167" s="211" t="s">
        <v>105</v>
      </c>
      <c r="BH167" s="211">
        <v>512</v>
      </c>
      <c r="DH167" s="65"/>
      <c r="DI167" s="41"/>
      <c r="DJ167" s="41"/>
      <c r="DK167" s="41"/>
      <c r="DL167" s="41"/>
      <c r="DM167" s="41"/>
      <c r="DN167" s="41"/>
    </row>
    <row r="168" spans="59:118" ht="12" customHeight="1">
      <c r="BG168" s="211" t="s">
        <v>106</v>
      </c>
      <c r="BH168" s="211">
        <v>74</v>
      </c>
      <c r="DH168" s="41"/>
      <c r="DI168" s="41"/>
      <c r="DJ168" s="41"/>
      <c r="DK168" s="41"/>
      <c r="DL168" s="41"/>
      <c r="DM168" s="41"/>
      <c r="DN168" s="41"/>
    </row>
    <row r="169" spans="59:118" ht="12" customHeight="1">
      <c r="BG169" s="211" t="s">
        <v>107</v>
      </c>
      <c r="BH169" s="211">
        <v>162</v>
      </c>
      <c r="DH169" s="41"/>
      <c r="DI169" s="41"/>
      <c r="DJ169" s="41"/>
      <c r="DK169" s="41"/>
      <c r="DL169" s="41"/>
      <c r="DM169" s="41"/>
      <c r="DN169" s="41"/>
    </row>
    <row r="170" spans="59:60" ht="12" customHeight="1">
      <c r="BG170" s="211" t="s">
        <v>108</v>
      </c>
      <c r="BH170" s="211">
        <v>654</v>
      </c>
    </row>
    <row r="171" spans="59:60" ht="12" customHeight="1">
      <c r="BG171" s="211" t="s">
        <v>109</v>
      </c>
      <c r="BH171" s="211">
        <v>136</v>
      </c>
    </row>
    <row r="172" spans="59:60" ht="12" customHeight="1">
      <c r="BG172" s="211" t="s">
        <v>110</v>
      </c>
      <c r="BH172" s="211">
        <v>184</v>
      </c>
    </row>
    <row r="173" spans="59:60" ht="12" customHeight="1">
      <c r="BG173" s="211" t="s">
        <v>111</v>
      </c>
      <c r="BH173" s="211">
        <v>586</v>
      </c>
    </row>
    <row r="174" spans="59:60" ht="12" customHeight="1">
      <c r="BG174" s="211" t="s">
        <v>112</v>
      </c>
      <c r="BH174" s="211">
        <v>585</v>
      </c>
    </row>
    <row r="175" spans="59:60" ht="12" customHeight="1">
      <c r="BG175" s="211" t="s">
        <v>113</v>
      </c>
      <c r="BH175" s="211">
        <v>275</v>
      </c>
    </row>
    <row r="176" spans="59:60" ht="12" customHeight="1">
      <c r="BG176" s="211" t="s">
        <v>114</v>
      </c>
      <c r="BH176" s="211">
        <v>591</v>
      </c>
    </row>
    <row r="177" spans="59:60" ht="12" customHeight="1">
      <c r="BG177" s="211" t="s">
        <v>115</v>
      </c>
      <c r="BH177" s="211">
        <v>336</v>
      </c>
    </row>
    <row r="178" spans="59:60" ht="12" customHeight="1">
      <c r="BG178" s="211" t="s">
        <v>116</v>
      </c>
      <c r="BH178" s="211">
        <v>598</v>
      </c>
    </row>
    <row r="179" spans="59:60" ht="12" customHeight="1">
      <c r="BG179" s="211" t="s">
        <v>117</v>
      </c>
      <c r="BH179" s="211">
        <v>600</v>
      </c>
    </row>
    <row r="180" spans="59:60" ht="12" customHeight="1">
      <c r="BG180" s="211" t="s">
        <v>118</v>
      </c>
      <c r="BH180" s="211">
        <v>604</v>
      </c>
    </row>
    <row r="181" spans="59:60" ht="12" customHeight="1">
      <c r="BG181" s="211" t="s">
        <v>119</v>
      </c>
      <c r="BH181" s="211">
        <v>612</v>
      </c>
    </row>
    <row r="182" spans="59:111" ht="12" customHeight="1">
      <c r="BG182" s="211" t="s">
        <v>120</v>
      </c>
      <c r="BH182" s="211">
        <v>616</v>
      </c>
      <c r="DF182" s="40"/>
      <c r="DG182" s="40"/>
    </row>
    <row r="183" spans="59:111" ht="12" customHeight="1">
      <c r="BG183" s="211" t="s">
        <v>121</v>
      </c>
      <c r="BH183" s="211">
        <v>620</v>
      </c>
      <c r="DF183" s="40"/>
      <c r="DG183" s="40"/>
    </row>
    <row r="184" spans="58:138" s="47" customFormat="1" ht="12" customHeight="1">
      <c r="BF184" s="129"/>
      <c r="BG184" s="211" t="s">
        <v>122</v>
      </c>
      <c r="BH184" s="211">
        <v>630</v>
      </c>
      <c r="DF184" s="48"/>
      <c r="DG184" s="48"/>
      <c r="DH184" s="66"/>
      <c r="DI184" s="67"/>
      <c r="DJ184" s="67"/>
      <c r="DK184" s="67"/>
      <c r="DL184" s="68">
        <f>AW55</f>
        <v>0</v>
      </c>
      <c r="DM184" s="66"/>
      <c r="DN184" s="69"/>
      <c r="DO184" s="70"/>
      <c r="DP184" s="50"/>
      <c r="DQ184" s="50"/>
      <c r="DR184" s="48"/>
      <c r="DS184" s="48"/>
      <c r="DT184" s="48"/>
      <c r="DU184" s="48"/>
      <c r="DV184" s="48"/>
      <c r="DW184" s="48"/>
      <c r="DX184" s="48"/>
      <c r="DY184" s="48"/>
      <c r="DZ184" s="48"/>
      <c r="EA184" s="48"/>
      <c r="EB184" s="48"/>
      <c r="EC184" s="48"/>
      <c r="ED184" s="48"/>
      <c r="EE184" s="48"/>
      <c r="EF184" s="48"/>
      <c r="EG184" s="48"/>
      <c r="EH184" s="48"/>
    </row>
    <row r="185" spans="58:138" s="47" customFormat="1" ht="12" customHeight="1">
      <c r="BF185" s="129"/>
      <c r="BG185" s="211" t="s">
        <v>123</v>
      </c>
      <c r="BH185" s="211">
        <v>638</v>
      </c>
      <c r="DF185" s="48"/>
      <c r="DG185" s="48"/>
      <c r="DH185" s="71" t="s">
        <v>638</v>
      </c>
      <c r="DI185" s="72" t="str">
        <f>SUBSTITUTE(DI187,DM191,DM192,1)</f>
        <v>Ноль рублей </v>
      </c>
      <c r="DJ185" s="71"/>
      <c r="DK185" s="71"/>
      <c r="DL185" s="73"/>
      <c r="DM185" s="71"/>
      <c r="DN185" s="71"/>
      <c r="DO185" s="70"/>
      <c r="DP185" s="50"/>
      <c r="DQ185" s="50"/>
      <c r="DR185" s="48"/>
      <c r="DS185" s="48"/>
      <c r="DT185" s="48"/>
      <c r="DU185" s="48"/>
      <c r="DV185" s="48"/>
      <c r="DW185" s="48"/>
      <c r="DX185" s="48"/>
      <c r="DY185" s="48"/>
      <c r="DZ185" s="48"/>
      <c r="EA185" s="48"/>
      <c r="EB185" s="48"/>
      <c r="EC185" s="48"/>
      <c r="ED185" s="48"/>
      <c r="EE185" s="48"/>
      <c r="EF185" s="48"/>
      <c r="EG185" s="48"/>
      <c r="EH185" s="48"/>
    </row>
    <row r="186" spans="58:138" s="47" customFormat="1" ht="12" customHeight="1">
      <c r="BF186" s="129"/>
      <c r="BG186" s="211" t="s">
        <v>124</v>
      </c>
      <c r="BH186" s="211">
        <v>643</v>
      </c>
      <c r="DF186" s="48"/>
      <c r="DG186" s="48"/>
      <c r="DH186" s="71" t="s">
        <v>640</v>
      </c>
      <c r="DI186" s="72" t="str">
        <f>SUBSTITUTE(DI188,DM191,DM192,1)</f>
        <v>Ноль рублей </v>
      </c>
      <c r="DJ186" s="71"/>
      <c r="DK186" s="71"/>
      <c r="DL186" s="71"/>
      <c r="DM186" s="71"/>
      <c r="DN186" s="71"/>
      <c r="DO186" s="70"/>
      <c r="DP186" s="50"/>
      <c r="DQ186" s="50"/>
      <c r="DR186" s="48"/>
      <c r="DS186" s="48"/>
      <c r="DT186" s="48"/>
      <c r="DU186" s="48"/>
      <c r="DV186" s="48"/>
      <c r="DW186" s="48"/>
      <c r="DX186" s="48"/>
      <c r="DY186" s="48"/>
      <c r="DZ186" s="48"/>
      <c r="EA186" s="48"/>
      <c r="EB186" s="48"/>
      <c r="EC186" s="48"/>
      <c r="ED186" s="48"/>
      <c r="EE186" s="48"/>
      <c r="EF186" s="48"/>
      <c r="EG186" s="48"/>
      <c r="EH186" s="48"/>
    </row>
    <row r="187" spans="58:138" s="47" customFormat="1" ht="12" customHeight="1">
      <c r="BF187" s="129"/>
      <c r="BG187" s="211" t="s">
        <v>125</v>
      </c>
      <c r="BH187" s="211">
        <v>646</v>
      </c>
      <c r="DF187" s="48"/>
      <c r="DG187" s="48"/>
      <c r="DH187" s="71" t="s">
        <v>641</v>
      </c>
      <c r="DI187" s="72" t="str">
        <f>CONCATENATE(DH190,DH191,DH192,DH193,DH194)</f>
        <v>ноль рублей </v>
      </c>
      <c r="DJ187" s="71"/>
      <c r="DK187" s="71"/>
      <c r="DL187" s="71"/>
      <c r="DM187" s="71"/>
      <c r="DN187" s="71"/>
      <c r="DO187" s="71"/>
      <c r="DP187" s="51"/>
      <c r="DQ187" s="51"/>
      <c r="DR187" s="48"/>
      <c r="DS187" s="48"/>
      <c r="DT187" s="48"/>
      <c r="DU187" s="48"/>
      <c r="DV187" s="48"/>
      <c r="DW187" s="48"/>
      <c r="DX187" s="48"/>
      <c r="DY187" s="48"/>
      <c r="DZ187" s="48"/>
      <c r="EA187" s="48"/>
      <c r="EB187" s="48"/>
      <c r="EC187" s="48"/>
      <c r="ED187" s="48"/>
      <c r="EE187" s="48"/>
      <c r="EF187" s="48"/>
      <c r="EG187" s="48"/>
      <c r="EH187" s="48"/>
    </row>
    <row r="188" spans="58:138" s="47" customFormat="1" ht="12" customHeight="1">
      <c r="BF188" s="129"/>
      <c r="BG188" s="211" t="s">
        <v>126</v>
      </c>
      <c r="BH188" s="211">
        <v>642</v>
      </c>
      <c r="DF188" s="48"/>
      <c r="DG188" s="48"/>
      <c r="DH188" s="71" t="s">
        <v>642</v>
      </c>
      <c r="DI188" s="72" t="str">
        <f>CONCATENATE(DH190,DH191,DH192,DH193,DH194,DI190,DI191,DJ191)</f>
        <v>ноль рублей </v>
      </c>
      <c r="DJ188" s="71"/>
      <c r="DK188" s="71"/>
      <c r="DL188" s="71"/>
      <c r="DM188" s="72"/>
      <c r="DN188" s="72"/>
      <c r="DO188" s="71"/>
      <c r="DP188" s="51"/>
      <c r="DQ188" s="51"/>
      <c r="DR188" s="48"/>
      <c r="DS188" s="48"/>
      <c r="DT188" s="48"/>
      <c r="DU188" s="48"/>
      <c r="DV188" s="48"/>
      <c r="DW188" s="48"/>
      <c r="DX188" s="48"/>
      <c r="DY188" s="48"/>
      <c r="DZ188" s="48"/>
      <c r="EA188" s="48"/>
      <c r="EB188" s="48"/>
      <c r="EC188" s="48"/>
      <c r="ED188" s="48"/>
      <c r="EE188" s="48"/>
      <c r="EF188" s="48"/>
      <c r="EG188" s="48"/>
      <c r="EH188" s="48"/>
    </row>
    <row r="189" spans="58:138" s="47" customFormat="1" ht="12" customHeight="1">
      <c r="BF189" s="129"/>
      <c r="BG189" s="211" t="s">
        <v>127</v>
      </c>
      <c r="BH189" s="211">
        <v>222</v>
      </c>
      <c r="DF189" s="48"/>
      <c r="DG189" s="48"/>
      <c r="DH189" s="66"/>
      <c r="DI189" s="66"/>
      <c r="DJ189" s="66"/>
      <c r="DK189" s="74"/>
      <c r="DL189" s="66"/>
      <c r="DM189" s="66"/>
      <c r="DN189" s="66"/>
      <c r="DO189" s="71"/>
      <c r="DP189" s="51"/>
      <c r="DQ189" s="51"/>
      <c r="DR189" s="48"/>
      <c r="DS189" s="48"/>
      <c r="DT189" s="48"/>
      <c r="DU189" s="48"/>
      <c r="DV189" s="48"/>
      <c r="DW189" s="48"/>
      <c r="DX189" s="48"/>
      <c r="DY189" s="48"/>
      <c r="DZ189" s="48"/>
      <c r="EA189" s="48"/>
      <c r="EB189" s="48"/>
      <c r="EC189" s="48"/>
      <c r="ED189" s="48"/>
      <c r="EE189" s="48"/>
      <c r="EF189" s="48"/>
      <c r="EG189" s="48"/>
      <c r="EH189" s="48"/>
    </row>
    <row r="190" spans="58:138" s="47" customFormat="1" ht="12" customHeight="1">
      <c r="BF190" s="129"/>
      <c r="BG190" s="211" t="s">
        <v>128</v>
      </c>
      <c r="BH190" s="211">
        <v>882</v>
      </c>
      <c r="DF190" s="48"/>
      <c r="DG190" s="48"/>
      <c r="DH190" s="49">
        <f>CONCATENATE(IF(DI197=0,"",DL197),IF(DI198=0,"",IF(DJ199&lt;20,IF(DJ199&lt;16,IF(DJ199&lt;10,DL198,DK199),DM199),DL198)),IF(DI199=0,"",IF(NOT(DI198=1),DL199,"")),DM200)</f>
      </c>
      <c r="DI190" s="66"/>
      <c r="DJ190" s="66"/>
      <c r="DK190" s="74"/>
      <c r="DL190" s="66"/>
      <c r="DM190" s="75">
        <f>CODE(DI188)</f>
        <v>237</v>
      </c>
      <c r="DN190" s="49"/>
      <c r="DO190" s="66"/>
      <c r="DP190" s="52"/>
      <c r="DQ190" s="52"/>
      <c r="DR190" s="48"/>
      <c r="DS190" s="48"/>
      <c r="DT190" s="48"/>
      <c r="DU190" s="48"/>
      <c r="DV190" s="48"/>
      <c r="DW190" s="48"/>
      <c r="DX190" s="48"/>
      <c r="DY190" s="48"/>
      <c r="DZ190" s="48"/>
      <c r="EA190" s="48"/>
      <c r="EB190" s="48"/>
      <c r="EC190" s="48"/>
      <c r="ED190" s="48"/>
      <c r="EE190" s="48"/>
      <c r="EF190" s="48"/>
      <c r="EG190" s="48"/>
      <c r="EH190" s="48"/>
    </row>
    <row r="191" spans="58:138" s="47" customFormat="1" ht="12" customHeight="1">
      <c r="BF191" s="129"/>
      <c r="BG191" s="211" t="s">
        <v>129</v>
      </c>
      <c r="BH191" s="211">
        <v>674</v>
      </c>
      <c r="DF191" s="48"/>
      <c r="DG191" s="48"/>
      <c r="DH191" s="49">
        <f>CONCATENATE(IF(DI201=0,"",DL201),IF(DI202=0,"",IF(DJ203&lt;20,IF(DJ203&lt;16,IF(DJ203&lt;10,DL202,DK203),DM203),DL202)),IF(DI203=0,"",IF(NOT(DI202=1),DL203,"")),DM204)</f>
      </c>
      <c r="DI191" s="66"/>
      <c r="DJ191" s="66"/>
      <c r="DK191" s="74"/>
      <c r="DL191" s="66"/>
      <c r="DM191" s="75" t="str">
        <f>CHAR(DM190)</f>
        <v>н</v>
      </c>
      <c r="DN191" s="49"/>
      <c r="DO191" s="76"/>
      <c r="DP191" s="48"/>
      <c r="DQ191" s="48"/>
      <c r="DR191" s="48"/>
      <c r="DS191" s="48"/>
      <c r="DT191" s="48"/>
      <c r="DU191" s="48"/>
      <c r="DV191" s="48"/>
      <c r="DW191" s="48"/>
      <c r="DX191" s="48"/>
      <c r="DY191" s="48"/>
      <c r="DZ191" s="48"/>
      <c r="EA191" s="48"/>
      <c r="EB191" s="48"/>
      <c r="EC191" s="48"/>
      <c r="ED191" s="48"/>
      <c r="EE191" s="48"/>
      <c r="EF191" s="48"/>
      <c r="EG191" s="48"/>
      <c r="EH191" s="48"/>
    </row>
    <row r="192" spans="58:138" s="47" customFormat="1" ht="12" customHeight="1">
      <c r="BF192" s="129"/>
      <c r="BG192" s="211" t="s">
        <v>130</v>
      </c>
      <c r="BH192" s="211">
        <v>678</v>
      </c>
      <c r="DF192" s="48"/>
      <c r="DG192" s="48"/>
      <c r="DH192" s="49">
        <f>CONCATENATE(IF(DI205=0,"",DL205),IF(DI206=0,"",IF(DJ207&lt;20,IF(DJ207&lt;16,IF(DJ207&lt;10,DL206,DK207),DM207),DL206)),IF(DI207=0,"",IF(NOT(DI206=1),DL207,"")),DM208)</f>
      </c>
      <c r="DI192" s="49"/>
      <c r="DJ192" s="49"/>
      <c r="DK192" s="77"/>
      <c r="DL192" s="78"/>
      <c r="DM192" s="75" t="str">
        <f>PROPER(DM191)</f>
        <v>Н</v>
      </c>
      <c r="DN192" s="49"/>
      <c r="DO192" s="76"/>
      <c r="DP192" s="48"/>
      <c r="DQ192" s="48"/>
      <c r="DR192" s="48"/>
      <c r="DS192" s="48"/>
      <c r="DT192" s="48"/>
      <c r="DU192" s="48"/>
      <c r="DV192" s="48"/>
      <c r="DW192" s="48"/>
      <c r="DX192" s="48"/>
      <c r="DY192" s="48"/>
      <c r="DZ192" s="48"/>
      <c r="EA192" s="48"/>
      <c r="EB192" s="48"/>
      <c r="EC192" s="48"/>
      <c r="ED192" s="48"/>
      <c r="EE192" s="48"/>
      <c r="EF192" s="48"/>
      <c r="EG192" s="48"/>
      <c r="EH192" s="48"/>
    </row>
    <row r="193" spans="58:138" s="47" customFormat="1" ht="12" customHeight="1">
      <c r="BF193" s="129"/>
      <c r="BG193" s="211" t="s">
        <v>131</v>
      </c>
      <c r="BH193" s="211">
        <v>682</v>
      </c>
      <c r="DF193" s="48"/>
      <c r="DG193" s="48"/>
      <c r="DH193" s="49" t="str">
        <f>CONCATENATE(IF(DI209=0,"",DL209),IF(DI210=0,"",IF(DJ211&lt;20,IF(DJ211&lt;16,IF(DJ211&lt;10,DL210,DK211),DM211),DL210)),IF(DI211=0,"",IF(NOT(DI210=1),DL211,"")),DM212)</f>
        <v>ноль рублей </v>
      </c>
      <c r="DI193" s="49"/>
      <c r="DJ193" s="49"/>
      <c r="DK193" s="77"/>
      <c r="DL193" s="78"/>
      <c r="DM193" s="49"/>
      <c r="DN193" s="49"/>
      <c r="DO193" s="76"/>
      <c r="DP193" s="48"/>
      <c r="DQ193" s="48"/>
      <c r="DR193" s="48"/>
      <c r="DS193" s="48"/>
      <c r="DT193" s="48"/>
      <c r="DU193" s="48"/>
      <c r="DV193" s="48"/>
      <c r="DW193" s="48"/>
      <c r="DX193" s="48"/>
      <c r="DY193" s="48"/>
      <c r="DZ193" s="48"/>
      <c r="EA193" s="48"/>
      <c r="EB193" s="48"/>
      <c r="EC193" s="48"/>
      <c r="ED193" s="48"/>
      <c r="EE193" s="48"/>
      <c r="EF193" s="48"/>
      <c r="EG193" s="48"/>
      <c r="EH193" s="48"/>
    </row>
    <row r="194" spans="58:138" s="47" customFormat="1" ht="12" customHeight="1">
      <c r="BF194" s="129"/>
      <c r="BG194" s="211" t="s">
        <v>132</v>
      </c>
      <c r="BH194" s="211">
        <v>748</v>
      </c>
      <c r="DF194" s="48"/>
      <c r="DG194" s="48"/>
      <c r="DH194" s="79"/>
      <c r="DI194" s="49"/>
      <c r="DJ194" s="49"/>
      <c r="DK194" s="77"/>
      <c r="DL194" s="78"/>
      <c r="DM194" s="49"/>
      <c r="DN194" s="49"/>
      <c r="DO194" s="76"/>
      <c r="DP194" s="48"/>
      <c r="DQ194" s="48"/>
      <c r="DR194" s="48"/>
      <c r="DS194" s="48"/>
      <c r="DT194" s="48"/>
      <c r="DU194" s="48"/>
      <c r="DV194" s="48"/>
      <c r="DW194" s="48"/>
      <c r="DX194" s="48"/>
      <c r="DY194" s="48"/>
      <c r="DZ194" s="48"/>
      <c r="EA194" s="48"/>
      <c r="EB194" s="48"/>
      <c r="EC194" s="48"/>
      <c r="ED194" s="48"/>
      <c r="EE194" s="48"/>
      <c r="EF194" s="48"/>
      <c r="EG194" s="48"/>
      <c r="EH194" s="48"/>
    </row>
    <row r="195" spans="58:138" s="47" customFormat="1" ht="12" customHeight="1">
      <c r="BF195" s="129"/>
      <c r="BG195" s="211" t="s">
        <v>133</v>
      </c>
      <c r="BH195" s="211">
        <v>580</v>
      </c>
      <c r="DF195" s="48"/>
      <c r="DG195" s="48"/>
      <c r="DH195" s="79"/>
      <c r="DI195" s="49"/>
      <c r="DJ195" s="49"/>
      <c r="DK195" s="49"/>
      <c r="DL195" s="77">
        <f>TRUNC(DL184)</f>
        <v>0</v>
      </c>
      <c r="DM195" s="49" t="s">
        <v>643</v>
      </c>
      <c r="DN195" s="49"/>
      <c r="DO195" s="76"/>
      <c r="DP195" s="48"/>
      <c r="DQ195" s="48"/>
      <c r="DR195" s="48"/>
      <c r="DS195" s="48"/>
      <c r="DT195" s="48"/>
      <c r="DU195" s="48"/>
      <c r="DV195" s="48"/>
      <c r="DW195" s="48"/>
      <c r="DX195" s="48"/>
      <c r="DY195" s="48"/>
      <c r="DZ195" s="48"/>
      <c r="EA195" s="48"/>
      <c r="EB195" s="48"/>
      <c r="EC195" s="48"/>
      <c r="ED195" s="48"/>
      <c r="EE195" s="48"/>
      <c r="EF195" s="48"/>
      <c r="EG195" s="48"/>
      <c r="EH195" s="48"/>
    </row>
    <row r="196" spans="58:138" s="47" customFormat="1" ht="12" customHeight="1">
      <c r="BF196" s="129"/>
      <c r="BG196" s="211" t="s">
        <v>134</v>
      </c>
      <c r="BH196" s="211">
        <v>690</v>
      </c>
      <c r="DF196" s="48"/>
      <c r="DG196" s="48"/>
      <c r="DH196" s="79">
        <f>TRUNC(DH197/10)</f>
        <v>0</v>
      </c>
      <c r="DI196" s="77"/>
      <c r="DJ196" s="49"/>
      <c r="DK196" s="49"/>
      <c r="DL196" s="49"/>
      <c r="DM196" s="49"/>
      <c r="DN196" s="49"/>
      <c r="DO196" s="76"/>
      <c r="DP196" s="48"/>
      <c r="DQ196" s="48"/>
      <c r="DR196" s="48"/>
      <c r="DS196" s="48"/>
      <c r="DT196" s="48"/>
      <c r="DU196" s="48"/>
      <c r="DV196" s="48"/>
      <c r="DW196" s="48"/>
      <c r="DX196" s="48"/>
      <c r="DY196" s="48"/>
      <c r="DZ196" s="48"/>
      <c r="EA196" s="48"/>
      <c r="EB196" s="48"/>
      <c r="EC196" s="48"/>
      <c r="ED196" s="48"/>
      <c r="EE196" s="48"/>
      <c r="EF196" s="48"/>
      <c r="EG196" s="48"/>
      <c r="EH196" s="48"/>
    </row>
    <row r="197" spans="58:138" s="47" customFormat="1" ht="12" customHeight="1">
      <c r="BF197" s="129"/>
      <c r="BG197" s="211" t="s">
        <v>135</v>
      </c>
      <c r="BH197" s="211">
        <v>686</v>
      </c>
      <c r="DF197" s="48"/>
      <c r="DG197" s="48"/>
      <c r="DH197" s="79">
        <f>TRUNC(DH198/10)</f>
        <v>0</v>
      </c>
      <c r="DI197" s="77">
        <f>TRUNC(RIGHT(DH197))</f>
        <v>0</v>
      </c>
      <c r="DJ197" s="49">
        <f>DI197</f>
        <v>0</v>
      </c>
      <c r="DK197" s="49"/>
      <c r="DL197" s="49" t="str">
        <f>IF(DI197=1,DL225,IF(DI197=2,DN217,IF(DI197=3,DN218,IF(DI197=4,DN219,IF(DI197=5,DN220,IF(DI197=6,DN221,IF(DI197=7,DN222,IF(DI197=8,DN223,DN224))))))))</f>
        <v>девятьсот </v>
      </c>
      <c r="DM197" s="49"/>
      <c r="DN197" s="49"/>
      <c r="DO197" s="76"/>
      <c r="DP197" s="48"/>
      <c r="DQ197" s="48"/>
      <c r="DR197" s="48"/>
      <c r="DS197" s="48"/>
      <c r="DT197" s="48"/>
      <c r="DU197" s="48"/>
      <c r="DV197" s="48"/>
      <c r="DW197" s="48"/>
      <c r="DX197" s="48"/>
      <c r="DY197" s="48"/>
      <c r="DZ197" s="48"/>
      <c r="EA197" s="48"/>
      <c r="EB197" s="48"/>
      <c r="EC197" s="48"/>
      <c r="ED197" s="48"/>
      <c r="EE197" s="48"/>
      <c r="EF197" s="48"/>
      <c r="EG197" s="48"/>
      <c r="EH197" s="48"/>
    </row>
    <row r="198" spans="58:138" s="47" customFormat="1" ht="12" customHeight="1">
      <c r="BF198" s="129"/>
      <c r="BG198" s="211" t="s">
        <v>136</v>
      </c>
      <c r="BH198" s="211">
        <v>666</v>
      </c>
      <c r="DF198" s="48"/>
      <c r="DG198" s="48"/>
      <c r="DH198" s="79">
        <f>TRUNC(DH199/10)</f>
        <v>0</v>
      </c>
      <c r="DI198" s="77">
        <f>TRUNC(RIGHT(DH198))</f>
        <v>0</v>
      </c>
      <c r="DJ198" s="49">
        <f>IF(DI198=1,"",DI198)</f>
        <v>0</v>
      </c>
      <c r="DK198" s="49"/>
      <c r="DL198" s="78">
        <f>IF(OR(DJ198=0,DI198=1),"",IF(DI198=2,DL217,IF(DI198=3,DL218,IF(DI198=4,DL219,IF(DI198=5,DL220,IF(DI198=6,DL221,IF(DI198=7,DL222,IF(DI198=8,DL223,DL224))))))))</f>
      </c>
      <c r="DM198" s="49"/>
      <c r="DN198" s="49"/>
      <c r="DO198" s="76"/>
      <c r="DP198" s="48"/>
      <c r="DQ198" s="48"/>
      <c r="DR198" s="48"/>
      <c r="DS198" s="48"/>
      <c r="DT198" s="48"/>
      <c r="DU198" s="48"/>
      <c r="DV198" s="48"/>
      <c r="DW198" s="48"/>
      <c r="DX198" s="48"/>
      <c r="DY198" s="48"/>
      <c r="DZ198" s="48"/>
      <c r="EA198" s="48"/>
      <c r="EB198" s="48"/>
      <c r="EC198" s="48"/>
      <c r="ED198" s="48"/>
      <c r="EE198" s="48"/>
      <c r="EF198" s="48"/>
      <c r="EG198" s="48"/>
      <c r="EH198" s="48"/>
    </row>
    <row r="199" spans="58:138" s="47" customFormat="1" ht="12" customHeight="1">
      <c r="BF199" s="129"/>
      <c r="BG199" s="211" t="s">
        <v>137</v>
      </c>
      <c r="BH199" s="211">
        <v>670</v>
      </c>
      <c r="DF199" s="48"/>
      <c r="DG199" s="48"/>
      <c r="DH199" s="79">
        <f>TRUNC(DH201/10)</f>
        <v>0</v>
      </c>
      <c r="DI199" s="77">
        <f>TRUNC(RIGHT(DH199))</f>
        <v>0</v>
      </c>
      <c r="DJ199" s="49">
        <f>IF(DI198=1,DI199+10,IF(DI199=0,0,DI199))</f>
        <v>0</v>
      </c>
      <c r="DK199" s="49">
        <f>IF(AND(DJ199&gt;9,DJ199&lt;16),IF(DJ199=10,DK216,IF(DJ199=11,DK217,IF(DJ199=12,DK218,IF(DJ199=13,DK219,IF(DJ199=14,DK220,IF(DJ199=15,DK221,)))))),"")</f>
      </c>
      <c r="DL199" s="78" t="str">
        <f>IF(DI199=1,DH216,IF(DI199=2,DH217,IF(DI199=3,DH218,IF(DI199=4,DH219,IF(DI199=5,DH220,IF(DI199=6,DH221,IF(DI199=7,DH222,IF(DI199=8,DH223,DH224))))))))</f>
        <v>девять </v>
      </c>
      <c r="DM199" s="49">
        <f>IF(AND(DJ199&gt;15,DJ199&lt;20),IF(DJ199=16,DK222,IF(DJ199=17,DK223,IF(DJ199=18,DK224,IF(DJ199=19,DK225,)))),"")</f>
      </c>
      <c r="DN199" s="49"/>
      <c r="DO199" s="76"/>
      <c r="DP199" s="48"/>
      <c r="DQ199" s="48"/>
      <c r="DR199" s="48"/>
      <c r="DS199" s="48"/>
      <c r="DT199" s="48"/>
      <c r="DU199" s="48"/>
      <c r="DV199" s="48"/>
      <c r="DW199" s="48"/>
      <c r="DX199" s="48"/>
      <c r="DY199" s="48"/>
      <c r="DZ199" s="48"/>
      <c r="EA199" s="48"/>
      <c r="EB199" s="48"/>
      <c r="EC199" s="48"/>
      <c r="ED199" s="48"/>
      <c r="EE199" s="48"/>
      <c r="EF199" s="48"/>
      <c r="EG199" s="48"/>
      <c r="EH199" s="48"/>
    </row>
    <row r="200" spans="58:138" s="47" customFormat="1" ht="12" customHeight="1">
      <c r="BF200" s="129"/>
      <c r="BG200" s="211" t="s">
        <v>138</v>
      </c>
      <c r="BH200" s="211">
        <v>659</v>
      </c>
      <c r="DF200" s="48"/>
      <c r="DG200" s="48"/>
      <c r="DH200" s="79"/>
      <c r="DI200" s="77"/>
      <c r="DJ200" s="49"/>
      <c r="DK200" s="77"/>
      <c r="DL200" s="49">
        <f>DI199+DI198*10+DI197*100</f>
        <v>0</v>
      </c>
      <c r="DM200" s="49">
        <f>IF(DL200=0,"",IF(DI198=1,"миллиардов ",IF(DI199=1,"миллиард ",IF(OR(DI199=2,DI199=3,DI199=4),"миллиарда ","миллиардов "))))</f>
      </c>
      <c r="DN200" s="49"/>
      <c r="DO200" s="76"/>
      <c r="DP200" s="48"/>
      <c r="DQ200" s="48"/>
      <c r="DR200" s="48"/>
      <c r="DS200" s="48"/>
      <c r="DT200" s="48"/>
      <c r="DU200" s="48"/>
      <c r="DV200" s="48"/>
      <c r="DW200" s="48"/>
      <c r="DX200" s="48"/>
      <c r="DY200" s="48"/>
      <c r="DZ200" s="48"/>
      <c r="EA200" s="48"/>
      <c r="EB200" s="48"/>
      <c r="EC200" s="48"/>
      <c r="ED200" s="48"/>
      <c r="EE200" s="48"/>
      <c r="EF200" s="48"/>
      <c r="EG200" s="48"/>
      <c r="EH200" s="48"/>
    </row>
    <row r="201" spans="58:138" s="47" customFormat="1" ht="12" customHeight="1">
      <c r="BF201" s="129"/>
      <c r="BG201" s="211" t="s">
        <v>139</v>
      </c>
      <c r="BH201" s="211">
        <v>662</v>
      </c>
      <c r="DF201" s="48"/>
      <c r="DG201" s="48"/>
      <c r="DH201" s="79">
        <f>TRUNC(DH202/10)</f>
        <v>0</v>
      </c>
      <c r="DI201" s="77">
        <f>TRUNC(RIGHT(DH201))</f>
        <v>0</v>
      </c>
      <c r="DJ201" s="49">
        <f>DI201</f>
        <v>0</v>
      </c>
      <c r="DK201" s="49"/>
      <c r="DL201" s="49" t="str">
        <f>IF(DI201=1,DL225,IF(DI201=2,DN217,IF(DI201=3,DN218,IF(DI201=4,DN219,IF(DI201=5,DN220,IF(DI201=6,DN221,IF(DI201=7,DN222,IF(DI201=8,DN223,DN224))))))))</f>
        <v>девятьсот </v>
      </c>
      <c r="DM201" s="49"/>
      <c r="DN201" s="49"/>
      <c r="DO201" s="76"/>
      <c r="DP201" s="48"/>
      <c r="DQ201" s="48"/>
      <c r="DR201" s="48"/>
      <c r="DS201" s="48"/>
      <c r="DT201" s="48"/>
      <c r="DU201" s="48"/>
      <c r="DV201" s="48"/>
      <c r="DW201" s="48"/>
      <c r="DX201" s="48"/>
      <c r="DY201" s="48"/>
      <c r="DZ201" s="48"/>
      <c r="EA201" s="48"/>
      <c r="EB201" s="48"/>
      <c r="EC201" s="48"/>
      <c r="ED201" s="48"/>
      <c r="EE201" s="48"/>
      <c r="EF201" s="48"/>
      <c r="EG201" s="48"/>
      <c r="EH201" s="48"/>
    </row>
    <row r="202" spans="58:138" s="47" customFormat="1" ht="12" customHeight="1">
      <c r="BF202" s="129"/>
      <c r="BG202" s="211" t="s">
        <v>140</v>
      </c>
      <c r="BH202" s="211">
        <v>688</v>
      </c>
      <c r="DF202" s="48"/>
      <c r="DG202" s="48"/>
      <c r="DH202" s="79">
        <f>TRUNC(DH203/10)</f>
        <v>0</v>
      </c>
      <c r="DI202" s="77">
        <f>TRUNC(RIGHT(DH202))</f>
        <v>0</v>
      </c>
      <c r="DJ202" s="49">
        <f>IF(DI202=1,"",DI202)</f>
        <v>0</v>
      </c>
      <c r="DK202" s="49"/>
      <c r="DL202" s="78">
        <f>IF(OR(DJ202=0,DI202=1),"",IF(DI202=2,DL217,IF(DI202=3,DL218,IF(DI202=4,DL219,IF(DI202=5,DL220,IF(DI202=6,DL221,IF(DI202=7,DL222,IF(DI202=8,DL223,DL224))))))))</f>
      </c>
      <c r="DM202" s="49"/>
      <c r="DN202" s="66"/>
      <c r="DO202" s="76"/>
      <c r="DP202" s="48"/>
      <c r="DQ202" s="48"/>
      <c r="DR202" s="48"/>
      <c r="DS202" s="48"/>
      <c r="DT202" s="48"/>
      <c r="DU202" s="48"/>
      <c r="DV202" s="48"/>
      <c r="DW202" s="48"/>
      <c r="DX202" s="48"/>
      <c r="DY202" s="48"/>
      <c r="DZ202" s="48"/>
      <c r="EA202" s="48"/>
      <c r="EB202" s="48"/>
      <c r="EC202" s="48"/>
      <c r="ED202" s="48"/>
      <c r="EE202" s="48"/>
      <c r="EF202" s="48"/>
      <c r="EG202" s="48"/>
      <c r="EH202" s="48"/>
    </row>
    <row r="203" spans="58:138" s="47" customFormat="1" ht="12" customHeight="1">
      <c r="BF203" s="129"/>
      <c r="BG203" s="211" t="s">
        <v>141</v>
      </c>
      <c r="BH203" s="211">
        <v>702</v>
      </c>
      <c r="DF203" s="48"/>
      <c r="DG203" s="48"/>
      <c r="DH203" s="79">
        <f>TRUNC(DH205/10)</f>
        <v>0</v>
      </c>
      <c r="DI203" s="77">
        <f>TRUNC(RIGHT(DH203))</f>
        <v>0</v>
      </c>
      <c r="DJ203" s="49">
        <f>IF(DI202=1,DI203+10,IF(DI203=0,0,DI203))</f>
        <v>0</v>
      </c>
      <c r="DK203" s="49">
        <f>IF(AND(DJ203&gt;9,DJ203&lt;16),IF(DJ203=10,DK216,IF(DJ203=11,DK217,IF(DJ203=12,DK218,IF(DJ203=13,DK219,IF(DJ203=14,DK220,IF(DJ203=15,DK221,)))))),"")</f>
      </c>
      <c r="DL203" s="78" t="str">
        <f>IF(DI203=1,DH216,IF(DI203=2,DH217,IF(DI203=3,DH218,IF(DI203=4,DH219,IF(DI203=5,DH220,IF(DI203=6,DH221,IF(DI203=7,DH222,IF(DI203=8,DH223,DH224))))))))</f>
        <v>девять </v>
      </c>
      <c r="DM203" s="49">
        <f>IF(AND(DJ203&gt;15,DJ203&lt;20),IF(DJ203=16,DK222,IF(DJ203=17,DK223,IF(DJ203=18,DK224,IF(DJ203=19,DK225,)))),"")</f>
      </c>
      <c r="DN203" s="49"/>
      <c r="DO203" s="76"/>
      <c r="DP203" s="48"/>
      <c r="DQ203" s="48"/>
      <c r="DR203" s="48"/>
      <c r="DS203" s="48"/>
      <c r="DT203" s="48"/>
      <c r="DU203" s="48"/>
      <c r="DV203" s="48"/>
      <c r="DW203" s="48"/>
      <c r="DX203" s="48"/>
      <c r="DY203" s="48"/>
      <c r="DZ203" s="48"/>
      <c r="EA203" s="48"/>
      <c r="EB203" s="48"/>
      <c r="EC203" s="48"/>
      <c r="ED203" s="48"/>
      <c r="EE203" s="48"/>
      <c r="EF203" s="48"/>
      <c r="EG203" s="48"/>
      <c r="EH203" s="48"/>
    </row>
    <row r="204" spans="58:138" s="47" customFormat="1" ht="12" customHeight="1">
      <c r="BF204" s="129"/>
      <c r="BG204" s="211" t="s">
        <v>142</v>
      </c>
      <c r="BH204" s="211">
        <v>760</v>
      </c>
      <c r="DF204" s="48"/>
      <c r="DG204" s="48"/>
      <c r="DH204" s="79"/>
      <c r="DI204" s="77"/>
      <c r="DJ204" s="49"/>
      <c r="DK204" s="49"/>
      <c r="DL204" s="49">
        <f>DI203+DI202*10+DI201*100</f>
        <v>0</v>
      </c>
      <c r="DM204" s="49">
        <f>IF(DL204=0,"",IF(DI202=1,"миллионов ",IF(DI203=1,"миллион ",IF(OR(DI203=2,DI203=3,DI203=4),"миллиона ","миллионов "))))</f>
      </c>
      <c r="DN204" s="49"/>
      <c r="DO204" s="76"/>
      <c r="DP204" s="48"/>
      <c r="DQ204" s="48"/>
      <c r="DR204" s="48"/>
      <c r="DS204" s="48"/>
      <c r="DT204" s="48"/>
      <c r="DU204" s="48"/>
      <c r="DV204" s="48"/>
      <c r="DW204" s="48"/>
      <c r="DX204" s="48"/>
      <c r="DY204" s="48"/>
      <c r="DZ204" s="48"/>
      <c r="EA204" s="48"/>
      <c r="EB204" s="48"/>
      <c r="EC204" s="48"/>
      <c r="ED204" s="48"/>
      <c r="EE204" s="48"/>
      <c r="EF204" s="48"/>
      <c r="EG204" s="48"/>
      <c r="EH204" s="48"/>
    </row>
    <row r="205" spans="58:138" s="47" customFormat="1" ht="12" customHeight="1">
      <c r="BF205" s="129"/>
      <c r="BG205" s="211" t="s">
        <v>143</v>
      </c>
      <c r="BH205" s="211">
        <v>703</v>
      </c>
      <c r="DF205" s="48"/>
      <c r="DG205" s="48"/>
      <c r="DH205" s="79">
        <f>TRUNC(DH206/10)</f>
        <v>0</v>
      </c>
      <c r="DI205" s="77">
        <f>TRUNC(RIGHT(DH205))</f>
        <v>0</v>
      </c>
      <c r="DJ205" s="49">
        <f>DI205</f>
        <v>0</v>
      </c>
      <c r="DK205" s="49"/>
      <c r="DL205" s="49" t="str">
        <f>IF(DI205=1,DL225,IF(DI205=2,DN217,IF(DI205=3,DN218,IF(DI205=4,DN219,IF(DI205=5,DN220,IF(DI205=6,DN221,IF(DI205=7,DN222,IF(DI205=8,DN223,DN224))))))))</f>
        <v>девятьсот </v>
      </c>
      <c r="DM205" s="49"/>
      <c r="DN205" s="49"/>
      <c r="DO205" s="76"/>
      <c r="DP205" s="48"/>
      <c r="DQ205" s="48"/>
      <c r="DR205" s="48"/>
      <c r="DS205" s="48"/>
      <c r="DT205" s="48"/>
      <c r="DU205" s="48"/>
      <c r="DV205" s="48"/>
      <c r="DW205" s="48"/>
      <c r="DX205" s="48"/>
      <c r="DY205" s="48"/>
      <c r="DZ205" s="48"/>
      <c r="EA205" s="48"/>
      <c r="EB205" s="48"/>
      <c r="EC205" s="48"/>
      <c r="ED205" s="48"/>
      <c r="EE205" s="48"/>
      <c r="EF205" s="48"/>
      <c r="EG205" s="48"/>
      <c r="EH205" s="48"/>
    </row>
    <row r="206" spans="58:138" s="47" customFormat="1" ht="12" customHeight="1">
      <c r="BF206" s="129"/>
      <c r="BG206" s="211" t="s">
        <v>144</v>
      </c>
      <c r="BH206" s="211">
        <v>705</v>
      </c>
      <c r="DF206" s="48"/>
      <c r="DG206" s="48"/>
      <c r="DH206" s="79">
        <f>TRUNC(DH207/10)</f>
        <v>0</v>
      </c>
      <c r="DI206" s="77">
        <f>TRUNC(RIGHT(DH206))</f>
        <v>0</v>
      </c>
      <c r="DJ206" s="49">
        <f>IF(DI206=1,"",DI206)</f>
        <v>0</v>
      </c>
      <c r="DK206" s="49"/>
      <c r="DL206" s="78">
        <f>IF(OR(DJ206=0,DI206=1),"",IF(DI206=2,DL217,IF(DI206=3,DL218,IF(DI206=4,DL219,IF(DI206=5,DL220,IF(DI206=6,DL221,IF(DI206=7,DL222,IF(DI206=8,DL223,DL224))))))))</f>
      </c>
      <c r="DM206" s="49"/>
      <c r="DN206" s="49"/>
      <c r="DO206" s="76"/>
      <c r="DP206" s="48"/>
      <c r="DQ206" s="48"/>
      <c r="DR206" s="48"/>
      <c r="DS206" s="48"/>
      <c r="DT206" s="48"/>
      <c r="DU206" s="48"/>
      <c r="DV206" s="48"/>
      <c r="DW206" s="48"/>
      <c r="DX206" s="48"/>
      <c r="DY206" s="48"/>
      <c r="DZ206" s="48"/>
      <c r="EA206" s="48"/>
      <c r="EB206" s="48"/>
      <c r="EC206" s="48"/>
      <c r="ED206" s="48"/>
      <c r="EE206" s="48"/>
      <c r="EF206" s="48"/>
      <c r="EG206" s="48"/>
      <c r="EH206" s="48"/>
    </row>
    <row r="207" spans="58:138" s="47" customFormat="1" ht="12" customHeight="1">
      <c r="BF207" s="129"/>
      <c r="BG207" s="211" t="s">
        <v>145</v>
      </c>
      <c r="BH207" s="211">
        <v>840</v>
      </c>
      <c r="DF207" s="48"/>
      <c r="DG207" s="48"/>
      <c r="DH207" s="79">
        <f>TRUNC(DH209/10)</f>
        <v>0</v>
      </c>
      <c r="DI207" s="77">
        <f>TRUNC(RIGHT(DH207))</f>
        <v>0</v>
      </c>
      <c r="DJ207" s="49">
        <f>IF(DI206=1,DI207+10,IF(DI207=0,0,DI207))</f>
        <v>0</v>
      </c>
      <c r="DK207" s="49">
        <f>IF(AND(DJ207&gt;9,DJ207&lt;16),IF(DJ207=10,DK216,IF(DJ207=11,DK217,IF(DJ207=12,DK218,IF(DJ207=13,DK219,IF(DJ207=14,DK220,IF(DJ207=15,DK221,)))))),"")</f>
      </c>
      <c r="DL207" s="78" t="str">
        <f>IF(DI207=1,DI216,IF(DI207=2,DI217,IF(DI207=3,DH218,IF(DI207=4,DH219,IF(DI207=5,DH220,IF(DI207=6,DH221,IF(DI207=7,DH222,IF(DI207=8,DH223,DH224))))))))</f>
        <v>девять </v>
      </c>
      <c r="DM207" s="49">
        <f>IF(AND(DJ207&gt;15,DJ207&lt;20),IF(DJ207=16,DK222,IF(DJ207=17,DK223,IF(DJ207=18,DK224,IF(DJ207=19,DK225,)))),"")</f>
      </c>
      <c r="DN207" s="49"/>
      <c r="DO207" s="76"/>
      <c r="DP207" s="48"/>
      <c r="DQ207" s="48"/>
      <c r="DR207" s="48"/>
      <c r="DS207" s="48"/>
      <c r="DT207" s="48"/>
      <c r="DU207" s="48"/>
      <c r="DV207" s="48"/>
      <c r="DW207" s="48"/>
      <c r="DX207" s="48"/>
      <c r="DY207" s="48"/>
      <c r="DZ207" s="48"/>
      <c r="EA207" s="48"/>
      <c r="EB207" s="48"/>
      <c r="EC207" s="48"/>
      <c r="ED207" s="48"/>
      <c r="EE207" s="48"/>
      <c r="EF207" s="48"/>
      <c r="EG207" s="48"/>
      <c r="EH207" s="48"/>
    </row>
    <row r="208" spans="58:138" s="47" customFormat="1" ht="12" customHeight="1">
      <c r="BF208" s="129"/>
      <c r="BG208" s="211" t="s">
        <v>146</v>
      </c>
      <c r="BH208" s="211">
        <v>90</v>
      </c>
      <c r="DF208" s="48"/>
      <c r="DG208" s="48"/>
      <c r="DH208" s="79"/>
      <c r="DI208" s="77"/>
      <c r="DJ208" s="49"/>
      <c r="DK208" s="49"/>
      <c r="DL208" s="78">
        <f>DI205*100+DI206*10+DI207</f>
        <v>0</v>
      </c>
      <c r="DM208" s="49">
        <f>IF(DL208=0,"",IF(DI206=1,"тысяч ",IF(DI207=1,"тысяча ",IF(OR(DI207=2,DI207=3,DI207=4),"тысячи ","тысяч "))))</f>
      </c>
      <c r="DN208" s="49"/>
      <c r="DO208" s="76"/>
      <c r="DP208" s="48"/>
      <c r="DQ208" s="48"/>
      <c r="DR208" s="48"/>
      <c r="DS208" s="48"/>
      <c r="DT208" s="48"/>
      <c r="DU208" s="48"/>
      <c r="DV208" s="48"/>
      <c r="DW208" s="48"/>
      <c r="DX208" s="48"/>
      <c r="DY208" s="48"/>
      <c r="DZ208" s="48"/>
      <c r="EA208" s="48"/>
      <c r="EB208" s="48"/>
      <c r="EC208" s="48"/>
      <c r="ED208" s="48"/>
      <c r="EE208" s="48"/>
      <c r="EF208" s="48"/>
      <c r="EG208" s="48"/>
      <c r="EH208" s="48"/>
    </row>
    <row r="209" spans="58:138" s="47" customFormat="1" ht="12" customHeight="1">
      <c r="BF209" s="129"/>
      <c r="BG209" s="211" t="s">
        <v>147</v>
      </c>
      <c r="BH209" s="211">
        <v>706</v>
      </c>
      <c r="DF209" s="48"/>
      <c r="DG209" s="48"/>
      <c r="DH209" s="79">
        <f>TRUNC(DH210/10)</f>
        <v>0</v>
      </c>
      <c r="DI209" s="77">
        <f>TRUNC(RIGHT(DH209))</f>
        <v>0</v>
      </c>
      <c r="DJ209" s="49">
        <f>DI209</f>
        <v>0</v>
      </c>
      <c r="DK209" s="49"/>
      <c r="DL209" s="49" t="str">
        <f>IF(DI209=1,DL225,IF(DI209=2,DN217,IF(DI209=3,DN218,IF(DI209=4,DN219,IF(DI209=5,DN220,IF(DI209=6,DN221,IF(DI209=7,DN222,IF(DI209=8,DN223,DN224))))))))</f>
        <v>девятьсот </v>
      </c>
      <c r="DM209" s="49"/>
      <c r="DN209" s="49"/>
      <c r="DO209" s="76"/>
      <c r="DP209" s="48"/>
      <c r="DQ209" s="48"/>
      <c r="DR209" s="48"/>
      <c r="DS209" s="48"/>
      <c r="DT209" s="48"/>
      <c r="DU209" s="48"/>
      <c r="DV209" s="48"/>
      <c r="DW209" s="48"/>
      <c r="DX209" s="48"/>
      <c r="DY209" s="48"/>
      <c r="DZ209" s="48"/>
      <c r="EA209" s="48"/>
      <c r="EB209" s="48"/>
      <c r="EC209" s="48"/>
      <c r="ED209" s="48"/>
      <c r="EE209" s="48"/>
      <c r="EF209" s="48"/>
      <c r="EG209" s="48"/>
      <c r="EH209" s="48"/>
    </row>
    <row r="210" spans="58:138" s="47" customFormat="1" ht="12" customHeight="1">
      <c r="BF210" s="129"/>
      <c r="BG210" s="211" t="s">
        <v>148</v>
      </c>
      <c r="BH210" s="211">
        <v>729</v>
      </c>
      <c r="DF210" s="48"/>
      <c r="DG210" s="48"/>
      <c r="DH210" s="79">
        <f>TRUNC(DH211/10)</f>
        <v>0</v>
      </c>
      <c r="DI210" s="49">
        <f>TRUNC(RIGHT(DH210))</f>
        <v>0</v>
      </c>
      <c r="DJ210" s="49">
        <f>IF(DI210=1,"",DI210)</f>
        <v>0</v>
      </c>
      <c r="DK210" s="49"/>
      <c r="DL210" s="78">
        <f>IF(OR(DJ210=0,DI210=1),"",IF(DJ210=2,DL217,IF(DJ210=3,DL218,IF(DJ210=4,DL219,IF(DJ210=5,DL220,IF(DJ210=6,DL221,IF(DJ210=7,DL222,IF(DJ210=8,DL223,DL224))))))))</f>
      </c>
      <c r="DM210" s="49"/>
      <c r="DN210" s="77"/>
      <c r="DO210" s="76"/>
      <c r="DP210" s="48"/>
      <c r="DQ210" s="48"/>
      <c r="DR210" s="48"/>
      <c r="DS210" s="48"/>
      <c r="DT210" s="48"/>
      <c r="DU210" s="48"/>
      <c r="DV210" s="48"/>
      <c r="DW210" s="48"/>
      <c r="DX210" s="48"/>
      <c r="DY210" s="48"/>
      <c r="DZ210" s="48"/>
      <c r="EA210" s="48"/>
      <c r="EB210" s="48"/>
      <c r="EC210" s="48"/>
      <c r="ED210" s="48"/>
      <c r="EE210" s="48"/>
      <c r="EF210" s="48"/>
      <c r="EG210" s="48"/>
      <c r="EH210" s="48"/>
    </row>
    <row r="211" spans="58:138" s="47" customFormat="1" ht="12" customHeight="1">
      <c r="BF211" s="129"/>
      <c r="BG211" s="211" t="s">
        <v>149</v>
      </c>
      <c r="BH211" s="211">
        <v>740</v>
      </c>
      <c r="DF211" s="48"/>
      <c r="DG211" s="48"/>
      <c r="DH211" s="79">
        <f>DL195</f>
        <v>0</v>
      </c>
      <c r="DI211" s="77">
        <f>TRUNC(RIGHT(DH211))</f>
        <v>0</v>
      </c>
      <c r="DJ211" s="49">
        <f>IF(DI210=1,DI211+10,IF(DI211=0,0,DI211))</f>
        <v>0</v>
      </c>
      <c r="DK211" s="49">
        <f>IF(AND(DJ211&gt;9,DJ211&lt;16),IF(DJ211=10,DK216,IF(DJ211=11,DK217,IF(DJ211=12,DK218,IF(DJ211=13,DK219,IF(DJ211=14,DK220,IF(DJ211=15,DK221,)))))),"")</f>
      </c>
      <c r="DL211" s="78" t="str">
        <f>IF(DI211=1,DH216,IF(DI211=2,DH217,IF(DI211=3,DH218,IF(DI211=4,DH219,IF(DI211=5,DH220,IF(DI211=6,DH221,IF(DI211=7,DH222,IF(DI211=8,DH223,DH224))))))))</f>
        <v>девять </v>
      </c>
      <c r="DM211" s="49">
        <f>IF(AND(DJ211&gt;15,DJ211&lt;20),IF(DJ211=16,DK222,IF(DJ211=17,DK223,IF(DJ211=18,DK224,IF(DJ211=19,DK225,)))),"")</f>
      </c>
      <c r="DN211" s="77"/>
      <c r="DO211" s="76"/>
      <c r="DP211" s="48"/>
      <c r="DQ211" s="48"/>
      <c r="DR211" s="48"/>
      <c r="DS211" s="48"/>
      <c r="DT211" s="48"/>
      <c r="DU211" s="48"/>
      <c r="DV211" s="48"/>
      <c r="DW211" s="48"/>
      <c r="DX211" s="48"/>
      <c r="DY211" s="48"/>
      <c r="DZ211" s="48"/>
      <c r="EA211" s="48"/>
      <c r="EB211" s="48"/>
      <c r="EC211" s="48"/>
      <c r="ED211" s="48"/>
      <c r="EE211" s="48"/>
      <c r="EF211" s="48"/>
      <c r="EG211" s="48"/>
      <c r="EH211" s="48"/>
    </row>
    <row r="212" spans="58:138" s="47" customFormat="1" ht="12" customHeight="1">
      <c r="BF212" s="129"/>
      <c r="BG212" s="211" t="s">
        <v>150</v>
      </c>
      <c r="BH212" s="211">
        <v>694</v>
      </c>
      <c r="DF212" s="48"/>
      <c r="DG212" s="48"/>
      <c r="DH212" s="79"/>
      <c r="DI212" s="49"/>
      <c r="DJ212" s="77"/>
      <c r="DK212" s="49"/>
      <c r="DL212" s="78">
        <f>DI209*100+DI210*10+DI211</f>
        <v>0</v>
      </c>
      <c r="DM212" s="49" t="str">
        <f>IF(DL212+DL208+DL204+DL200=0,"ноль рублей ",IF(DJ211=1,"рубль ",IF(OR(DJ211=2,DJ211=3,DJ211=4),"рубля ","рублей ")))</f>
        <v>ноль рублей </v>
      </c>
      <c r="DN212" s="77"/>
      <c r="DO212" s="76"/>
      <c r="DP212" s="48"/>
      <c r="DQ212" s="48"/>
      <c r="DR212" s="48"/>
      <c r="DS212" s="48"/>
      <c r="DT212" s="48"/>
      <c r="DU212" s="48"/>
      <c r="DV212" s="48"/>
      <c r="DW212" s="48"/>
      <c r="DX212" s="48"/>
      <c r="DY212" s="48"/>
      <c r="DZ212" s="48"/>
      <c r="EA212" s="48"/>
      <c r="EB212" s="48"/>
      <c r="EC212" s="48"/>
      <c r="ED212" s="48"/>
      <c r="EE212" s="48"/>
      <c r="EF212" s="48"/>
      <c r="EG212" s="48"/>
      <c r="EH212" s="48"/>
    </row>
    <row r="213" spans="58:138" s="47" customFormat="1" ht="12" customHeight="1">
      <c r="BF213" s="129"/>
      <c r="BG213" s="211" t="s">
        <v>151</v>
      </c>
      <c r="BH213" s="211">
        <v>652</v>
      </c>
      <c r="DF213" s="48"/>
      <c r="DG213" s="48"/>
      <c r="DH213" s="77">
        <f>ROUND(100*(DL184-DL195),0)</f>
        <v>0</v>
      </c>
      <c r="DI213" s="49"/>
      <c r="DJ213" s="77">
        <f>TRUNC(DH213/10)</f>
        <v>0</v>
      </c>
      <c r="DK213" s="49"/>
      <c r="DL213" s="78">
        <f>IF(OR(DJ213=1,DJ213=0),"",IF(DJ213=2,DL217,IF(DJ213=3,DL218,IF(DJ213=4,DL219,IF(DJ213=5,DL220,IF(DJ213=6,DL221,IF(DJ213=7,DL222,IF(DJ213=8,DL223,DL224))))))))</f>
      </c>
      <c r="DM213" s="49"/>
      <c r="DN213" s="49"/>
      <c r="DO213" s="76"/>
      <c r="DP213" s="48"/>
      <c r="DQ213" s="48"/>
      <c r="DR213" s="48"/>
      <c r="DS213" s="48"/>
      <c r="DT213" s="48"/>
      <c r="DU213" s="48"/>
      <c r="DV213" s="48"/>
      <c r="DW213" s="48"/>
      <c r="DX213" s="48"/>
      <c r="DY213" s="48"/>
      <c r="DZ213" s="48"/>
      <c r="EA213" s="48"/>
      <c r="EB213" s="48"/>
      <c r="EC213" s="48"/>
      <c r="ED213" s="48"/>
      <c r="EE213" s="48"/>
      <c r="EF213" s="48"/>
      <c r="EG213" s="48"/>
      <c r="EH213" s="48"/>
    </row>
    <row r="214" spans="58:138" s="47" customFormat="1" ht="12" customHeight="1">
      <c r="BF214" s="129"/>
      <c r="BG214" s="211" t="s">
        <v>152</v>
      </c>
      <c r="BH214" s="371">
        <v>663</v>
      </c>
      <c r="DF214" s="48"/>
      <c r="DG214" s="48"/>
      <c r="DH214" s="49"/>
      <c r="DI214" s="49"/>
      <c r="DJ214" s="77">
        <f>TRUNC(DH213-DJ213*10)</f>
        <v>0</v>
      </c>
      <c r="DK214" s="49"/>
      <c r="DL214" s="78" t="str">
        <f>IF(DJ214=1,DI216,IF(DJ214=2,DI217,IF(DJ214=3,DH218,IF(DJ214=4,DH219,IF(DJ214=5,DH220,IF(DJ214=6,DH221,IF(DJ214=7,DH222,IF(DJ214=8,DH223,DH224))))))))</f>
        <v>девять </v>
      </c>
      <c r="DM214" s="49"/>
      <c r="DN214" s="49"/>
      <c r="DO214" s="76"/>
      <c r="DP214" s="48"/>
      <c r="DQ214" s="48"/>
      <c r="DR214" s="48"/>
      <c r="DS214" s="48"/>
      <c r="DT214" s="48"/>
      <c r="DU214" s="48"/>
      <c r="DV214" s="48"/>
      <c r="DW214" s="48"/>
      <c r="DX214" s="48"/>
      <c r="DY214" s="48"/>
      <c r="DZ214" s="48"/>
      <c r="EA214" s="48"/>
      <c r="EB214" s="48"/>
      <c r="EC214" s="48"/>
      <c r="ED214" s="48"/>
      <c r="EE214" s="48"/>
      <c r="EF214" s="48"/>
      <c r="EG214" s="48"/>
      <c r="EH214" s="48"/>
    </row>
    <row r="215" spans="58:138" s="47" customFormat="1" ht="12" customHeight="1">
      <c r="BF215" s="129"/>
      <c r="BG215" s="211" t="s">
        <v>153</v>
      </c>
      <c r="BH215" s="371"/>
      <c r="DF215" s="48"/>
      <c r="DG215" s="48"/>
      <c r="DH215" s="49"/>
      <c r="DI215" s="49"/>
      <c r="DJ215" s="49"/>
      <c r="DK215" s="49"/>
      <c r="DL215" s="49"/>
      <c r="DM215" s="49" t="s">
        <v>383</v>
      </c>
      <c r="DN215" s="49"/>
      <c r="DO215" s="76"/>
      <c r="DP215" s="48"/>
      <c r="DQ215" s="48"/>
      <c r="DR215" s="48"/>
      <c r="DS215" s="48"/>
      <c r="DT215" s="48"/>
      <c r="DU215" s="48"/>
      <c r="DV215" s="48"/>
      <c r="DW215" s="48"/>
      <c r="DX215" s="48"/>
      <c r="DY215" s="48"/>
      <c r="DZ215" s="48"/>
      <c r="EA215" s="48"/>
      <c r="EB215" s="48"/>
      <c r="EC215" s="48"/>
      <c r="ED215" s="48"/>
      <c r="EE215" s="48"/>
      <c r="EF215" s="48"/>
      <c r="EG215" s="48"/>
      <c r="EH215" s="48"/>
    </row>
    <row r="216" spans="58:138" s="47" customFormat="1" ht="12" customHeight="1">
      <c r="BF216" s="129"/>
      <c r="BG216" s="211" t="s">
        <v>154</v>
      </c>
      <c r="BH216" s="211">
        <v>534</v>
      </c>
      <c r="DF216" s="48"/>
      <c r="DG216" s="48"/>
      <c r="DH216" s="49" t="s">
        <v>644</v>
      </c>
      <c r="DI216" s="49" t="s">
        <v>645</v>
      </c>
      <c r="DJ216" s="49"/>
      <c r="DK216" s="49" t="s">
        <v>646</v>
      </c>
      <c r="DL216" s="49"/>
      <c r="DM216" s="49"/>
      <c r="DN216" s="49"/>
      <c r="DO216" s="76"/>
      <c r="DP216" s="48"/>
      <c r="DQ216" s="48"/>
      <c r="DR216" s="48"/>
      <c r="DS216" s="48"/>
      <c r="DT216" s="48"/>
      <c r="DU216" s="48"/>
      <c r="DV216" s="48"/>
      <c r="DW216" s="48"/>
      <c r="DX216" s="48"/>
      <c r="DY216" s="48"/>
      <c r="DZ216" s="48"/>
      <c r="EA216" s="48"/>
      <c r="EB216" s="48"/>
      <c r="EC216" s="48"/>
      <c r="ED216" s="48"/>
      <c r="EE216" s="48"/>
      <c r="EF216" s="48"/>
      <c r="EG216" s="48"/>
      <c r="EH216" s="48"/>
    </row>
    <row r="217" spans="58:138" s="47" customFormat="1" ht="12" customHeight="1">
      <c r="BF217" s="129"/>
      <c r="BG217" s="211" t="s">
        <v>155</v>
      </c>
      <c r="BH217" s="211">
        <v>344</v>
      </c>
      <c r="DF217" s="48"/>
      <c r="DG217" s="48"/>
      <c r="DH217" s="49" t="s">
        <v>647</v>
      </c>
      <c r="DI217" s="49" t="s">
        <v>648</v>
      </c>
      <c r="DJ217" s="49"/>
      <c r="DK217" s="49" t="s">
        <v>649</v>
      </c>
      <c r="DL217" s="49" t="s">
        <v>650</v>
      </c>
      <c r="DM217" s="49"/>
      <c r="DN217" s="49" t="s">
        <v>651</v>
      </c>
      <c r="DO217" s="76"/>
      <c r="DP217" s="48"/>
      <c r="DQ217" s="48"/>
      <c r="DR217" s="48"/>
      <c r="DS217" s="48"/>
      <c r="DT217" s="48"/>
      <c r="DU217" s="48"/>
      <c r="DV217" s="48"/>
      <c r="DW217" s="48"/>
      <c r="DX217" s="48"/>
      <c r="DY217" s="48"/>
      <c r="DZ217" s="48"/>
      <c r="EA217" s="48"/>
      <c r="EB217" s="48"/>
      <c r="EC217" s="48"/>
      <c r="ED217" s="48"/>
      <c r="EE217" s="48"/>
      <c r="EF217" s="48"/>
      <c r="EG217" s="48"/>
      <c r="EH217" s="48"/>
    </row>
    <row r="218" spans="58:138" s="47" customFormat="1" ht="12" customHeight="1">
      <c r="BF218" s="129"/>
      <c r="BG218" s="211" t="s">
        <v>156</v>
      </c>
      <c r="BH218" s="211">
        <v>762</v>
      </c>
      <c r="DF218" s="48"/>
      <c r="DG218" s="48"/>
      <c r="DH218" s="49" t="s">
        <v>652</v>
      </c>
      <c r="DI218" s="49"/>
      <c r="DJ218" s="49"/>
      <c r="DK218" s="49" t="s">
        <v>653</v>
      </c>
      <c r="DL218" s="49" t="s">
        <v>654</v>
      </c>
      <c r="DM218" s="49"/>
      <c r="DN218" s="49" t="s">
        <v>655</v>
      </c>
      <c r="DO218" s="76"/>
      <c r="DP218" s="48"/>
      <c r="DQ218" s="48"/>
      <c r="DR218" s="48"/>
      <c r="DS218" s="48"/>
      <c r="DT218" s="48"/>
      <c r="DU218" s="48"/>
      <c r="DV218" s="48"/>
      <c r="DW218" s="48"/>
      <c r="DX218" s="48"/>
      <c r="DY218" s="48"/>
      <c r="DZ218" s="48"/>
      <c r="EA218" s="48"/>
      <c r="EB218" s="48"/>
      <c r="EC218" s="48"/>
      <c r="ED218" s="48"/>
      <c r="EE218" s="48"/>
      <c r="EF218" s="48"/>
      <c r="EG218" s="48"/>
      <c r="EH218" s="48"/>
    </row>
    <row r="219" spans="58:138" s="47" customFormat="1" ht="12" customHeight="1">
      <c r="BF219" s="129"/>
      <c r="BG219" s="211" t="s">
        <v>157</v>
      </c>
      <c r="BH219" s="211">
        <v>764</v>
      </c>
      <c r="DF219" s="48"/>
      <c r="DG219" s="48"/>
      <c r="DH219" s="49" t="s">
        <v>656</v>
      </c>
      <c r="DI219" s="49"/>
      <c r="DJ219" s="49"/>
      <c r="DK219" s="49" t="s">
        <v>657</v>
      </c>
      <c r="DL219" s="49" t="s">
        <v>658</v>
      </c>
      <c r="DM219" s="49"/>
      <c r="DN219" s="49" t="s">
        <v>659</v>
      </c>
      <c r="DO219" s="76"/>
      <c r="DP219" s="48"/>
      <c r="DQ219" s="48"/>
      <c r="DR219" s="48"/>
      <c r="DS219" s="48"/>
      <c r="DT219" s="48"/>
      <c r="DU219" s="48"/>
      <c r="DV219" s="48"/>
      <c r="DW219" s="48"/>
      <c r="DX219" s="48"/>
      <c r="DY219" s="48"/>
      <c r="DZ219" s="48"/>
      <c r="EA219" s="48"/>
      <c r="EB219" s="48"/>
      <c r="EC219" s="48"/>
      <c r="ED219" s="48"/>
      <c r="EE219" s="48"/>
      <c r="EF219" s="48"/>
      <c r="EG219" s="48"/>
      <c r="EH219" s="48"/>
    </row>
    <row r="220" spans="58:138" s="47" customFormat="1" ht="12" customHeight="1">
      <c r="BF220" s="129"/>
      <c r="BG220" s="211" t="s">
        <v>158</v>
      </c>
      <c r="BH220" s="211">
        <v>158</v>
      </c>
      <c r="DF220" s="48"/>
      <c r="DG220" s="48"/>
      <c r="DH220" s="49" t="s">
        <v>660</v>
      </c>
      <c r="DI220" s="49"/>
      <c r="DJ220" s="49"/>
      <c r="DK220" s="49" t="s">
        <v>661</v>
      </c>
      <c r="DL220" s="49" t="s">
        <v>662</v>
      </c>
      <c r="DM220" s="49"/>
      <c r="DN220" s="49" t="s">
        <v>364</v>
      </c>
      <c r="DO220" s="76"/>
      <c r="DP220" s="48"/>
      <c r="DQ220" s="48"/>
      <c r="DR220" s="48"/>
      <c r="DS220" s="48"/>
      <c r="DT220" s="48"/>
      <c r="DU220" s="48"/>
      <c r="DV220" s="48"/>
      <c r="DW220" s="48"/>
      <c r="DX220" s="48"/>
      <c r="DY220" s="48"/>
      <c r="DZ220" s="48"/>
      <c r="EA220" s="48"/>
      <c r="EB220" s="48"/>
      <c r="EC220" s="48"/>
      <c r="ED220" s="48"/>
      <c r="EE220" s="48"/>
      <c r="EF220" s="48"/>
      <c r="EG220" s="48"/>
      <c r="EH220" s="48"/>
    </row>
    <row r="221" spans="58:138" s="47" customFormat="1" ht="12" customHeight="1">
      <c r="BF221" s="129"/>
      <c r="BG221" s="211" t="s">
        <v>159</v>
      </c>
      <c r="BH221" s="211">
        <v>834</v>
      </c>
      <c r="DF221" s="48"/>
      <c r="DG221" s="48"/>
      <c r="DH221" s="49" t="s">
        <v>365</v>
      </c>
      <c r="DI221" s="49"/>
      <c r="DJ221" s="49"/>
      <c r="DK221" s="49" t="s">
        <v>366</v>
      </c>
      <c r="DL221" s="49" t="s">
        <v>367</v>
      </c>
      <c r="DM221" s="49"/>
      <c r="DN221" s="49" t="s">
        <v>368</v>
      </c>
      <c r="DO221" s="76"/>
      <c r="DP221" s="48"/>
      <c r="DQ221" s="48"/>
      <c r="DR221" s="48"/>
      <c r="DS221" s="48"/>
      <c r="DT221" s="48"/>
      <c r="DU221" s="48"/>
      <c r="DV221" s="48"/>
      <c r="DW221" s="48"/>
      <c r="DX221" s="48"/>
      <c r="DY221" s="48"/>
      <c r="DZ221" s="48"/>
      <c r="EA221" s="48"/>
      <c r="EB221" s="48"/>
      <c r="EC221" s="48"/>
      <c r="ED221" s="48"/>
      <c r="EE221" s="48"/>
      <c r="EF221" s="48"/>
      <c r="EG221" s="48"/>
      <c r="EH221" s="48"/>
    </row>
    <row r="222" spans="58:138" s="47" customFormat="1" ht="12" customHeight="1">
      <c r="BF222" s="129"/>
      <c r="BG222" s="211" t="s">
        <v>160</v>
      </c>
      <c r="BH222" s="211">
        <v>796</v>
      </c>
      <c r="DF222" s="48"/>
      <c r="DG222" s="48"/>
      <c r="DH222" s="49" t="s">
        <v>369</v>
      </c>
      <c r="DI222" s="49"/>
      <c r="DJ222" s="49"/>
      <c r="DK222" s="49" t="s">
        <v>370</v>
      </c>
      <c r="DL222" s="49" t="s">
        <v>371</v>
      </c>
      <c r="DM222" s="49"/>
      <c r="DN222" s="49" t="s">
        <v>372</v>
      </c>
      <c r="DO222" s="76"/>
      <c r="DP222" s="48"/>
      <c r="DQ222" s="48"/>
      <c r="DR222" s="48"/>
      <c r="DS222" s="48"/>
      <c r="DT222" s="48"/>
      <c r="DU222" s="48"/>
      <c r="DV222" s="48"/>
      <c r="DW222" s="48"/>
      <c r="DX222" s="48"/>
      <c r="DY222" s="48"/>
      <c r="DZ222" s="48"/>
      <c r="EA222" s="48"/>
      <c r="EB222" s="48"/>
      <c r="EC222" s="48"/>
      <c r="ED222" s="48"/>
      <c r="EE222" s="48"/>
      <c r="EF222" s="48"/>
      <c r="EG222" s="48"/>
      <c r="EH222" s="48"/>
    </row>
    <row r="223" spans="58:138" s="47" customFormat="1" ht="12" customHeight="1">
      <c r="BF223" s="129"/>
      <c r="BG223" s="211" t="s">
        <v>161</v>
      </c>
      <c r="BH223" s="211">
        <v>768</v>
      </c>
      <c r="DF223" s="48"/>
      <c r="DG223" s="48"/>
      <c r="DH223" s="80" t="s">
        <v>373</v>
      </c>
      <c r="DI223" s="49"/>
      <c r="DJ223" s="49"/>
      <c r="DK223" s="49" t="s">
        <v>374</v>
      </c>
      <c r="DL223" s="49" t="s">
        <v>375</v>
      </c>
      <c r="DM223" s="49"/>
      <c r="DN223" s="49" t="s">
        <v>376</v>
      </c>
      <c r="DO223" s="76"/>
      <c r="DP223" s="48"/>
      <c r="DQ223" s="48"/>
      <c r="DR223" s="48"/>
      <c r="DS223" s="48"/>
      <c r="DT223" s="48"/>
      <c r="DU223" s="48"/>
      <c r="DV223" s="48"/>
      <c r="DW223" s="48"/>
      <c r="DX223" s="48"/>
      <c r="DY223" s="48"/>
      <c r="DZ223" s="48"/>
      <c r="EA223" s="48"/>
      <c r="EB223" s="48"/>
      <c r="EC223" s="48"/>
      <c r="ED223" s="48"/>
      <c r="EE223" s="48"/>
      <c r="EF223" s="48"/>
      <c r="EG223" s="48"/>
      <c r="EH223" s="48"/>
    </row>
    <row r="224" spans="58:138" s="47" customFormat="1" ht="12" customHeight="1">
      <c r="BF224" s="129"/>
      <c r="BG224" s="211" t="s">
        <v>162</v>
      </c>
      <c r="BH224" s="211">
        <v>772</v>
      </c>
      <c r="DF224" s="48"/>
      <c r="DG224" s="48"/>
      <c r="DH224" s="49" t="s">
        <v>377</v>
      </c>
      <c r="DI224" s="49"/>
      <c r="DJ224" s="49"/>
      <c r="DK224" s="49" t="s">
        <v>378</v>
      </c>
      <c r="DL224" s="49" t="s">
        <v>379</v>
      </c>
      <c r="DM224" s="49"/>
      <c r="DN224" s="49" t="s">
        <v>380</v>
      </c>
      <c r="DO224" s="76"/>
      <c r="DP224" s="48"/>
      <c r="DQ224" s="48"/>
      <c r="DR224" s="48"/>
      <c r="DS224" s="48"/>
      <c r="DT224" s="48"/>
      <c r="DU224" s="48"/>
      <c r="DV224" s="48"/>
      <c r="DW224" s="48"/>
      <c r="DX224" s="48"/>
      <c r="DY224" s="48"/>
      <c r="DZ224" s="48"/>
      <c r="EA224" s="48"/>
      <c r="EB224" s="48"/>
      <c r="EC224" s="48"/>
      <c r="ED224" s="48"/>
      <c r="EE224" s="48"/>
      <c r="EF224" s="48"/>
      <c r="EG224" s="48"/>
      <c r="EH224" s="48"/>
    </row>
    <row r="225" spans="58:138" s="47" customFormat="1" ht="12" customHeight="1">
      <c r="BF225" s="129"/>
      <c r="BG225" s="211" t="s">
        <v>163</v>
      </c>
      <c r="BH225" s="211">
        <v>776</v>
      </c>
      <c r="DF225" s="48"/>
      <c r="DG225" s="48"/>
      <c r="DH225" s="49"/>
      <c r="DI225" s="49"/>
      <c r="DJ225" s="49"/>
      <c r="DK225" s="49" t="s">
        <v>381</v>
      </c>
      <c r="DL225" s="49" t="s">
        <v>382</v>
      </c>
      <c r="DM225" s="49"/>
      <c r="DN225" s="49"/>
      <c r="DO225" s="76"/>
      <c r="DP225" s="48"/>
      <c r="DQ225" s="48"/>
      <c r="DR225" s="48"/>
      <c r="DS225" s="48"/>
      <c r="DT225" s="48"/>
      <c r="DU225" s="48"/>
      <c r="DV225" s="48"/>
      <c r="DW225" s="48"/>
      <c r="DX225" s="48"/>
      <c r="DY225" s="48"/>
      <c r="DZ225" s="48"/>
      <c r="EA225" s="48"/>
      <c r="EB225" s="48"/>
      <c r="EC225" s="48"/>
      <c r="ED225" s="48"/>
      <c r="EE225" s="48"/>
      <c r="EF225" s="48"/>
      <c r="EG225" s="48"/>
      <c r="EH225" s="48"/>
    </row>
    <row r="226" spans="58:138" s="47" customFormat="1" ht="12" customHeight="1">
      <c r="BF226" s="129"/>
      <c r="BG226" s="211" t="s">
        <v>164</v>
      </c>
      <c r="BH226" s="211">
        <v>780</v>
      </c>
      <c r="DF226" s="48"/>
      <c r="DG226" s="48"/>
      <c r="DH226" s="66"/>
      <c r="DI226" s="67"/>
      <c r="DJ226" s="67"/>
      <c r="DK226" s="67"/>
      <c r="DL226" s="68">
        <f>BA55</f>
        <v>0</v>
      </c>
      <c r="DM226" s="66"/>
      <c r="DN226" s="69"/>
      <c r="DO226" s="70"/>
      <c r="DP226" s="50"/>
      <c r="DQ226" s="50"/>
      <c r="DR226" s="48"/>
      <c r="DS226" s="48"/>
      <c r="DT226" s="48"/>
      <c r="DU226" s="48"/>
      <c r="DV226" s="48"/>
      <c r="DW226" s="48"/>
      <c r="DX226" s="48"/>
      <c r="DY226" s="48"/>
      <c r="DZ226" s="48"/>
      <c r="EA226" s="48"/>
      <c r="EB226" s="48"/>
      <c r="EC226" s="48"/>
      <c r="ED226" s="48"/>
      <c r="EE226" s="48"/>
      <c r="EF226" s="48"/>
      <c r="EG226" s="48"/>
      <c r="EH226" s="48"/>
    </row>
    <row r="227" spans="58:138" s="47" customFormat="1" ht="12" customHeight="1">
      <c r="BF227" s="129"/>
      <c r="BG227" s="211" t="s">
        <v>165</v>
      </c>
      <c r="BH227" s="211">
        <v>798</v>
      </c>
      <c r="DF227" s="48"/>
      <c r="DG227" s="48"/>
      <c r="DH227" s="71" t="s">
        <v>638</v>
      </c>
      <c r="DI227" s="72" t="str">
        <f>SUBSTITUTE(DI229,DM233,DM234,1)</f>
        <v>Ноль рублей </v>
      </c>
      <c r="DJ227" s="71"/>
      <c r="DK227" s="71"/>
      <c r="DL227" s="73"/>
      <c r="DM227" s="71"/>
      <c r="DN227" s="71"/>
      <c r="DO227" s="70"/>
      <c r="DP227" s="50"/>
      <c r="DQ227" s="50"/>
      <c r="DR227" s="48"/>
      <c r="DS227" s="48"/>
      <c r="DT227" s="48"/>
      <c r="DU227" s="48"/>
      <c r="DV227" s="48"/>
      <c r="DW227" s="48"/>
      <c r="DX227" s="48"/>
      <c r="DY227" s="48"/>
      <c r="DZ227" s="48"/>
      <c r="EA227" s="48"/>
      <c r="EB227" s="48"/>
      <c r="EC227" s="48"/>
      <c r="ED227" s="48"/>
      <c r="EE227" s="48"/>
      <c r="EF227" s="48"/>
      <c r="EG227" s="48"/>
      <c r="EH227" s="48"/>
    </row>
    <row r="228" spans="58:138" s="47" customFormat="1" ht="12" customHeight="1">
      <c r="BF228" s="129"/>
      <c r="BG228" s="211" t="s">
        <v>166</v>
      </c>
      <c r="BH228" s="211">
        <v>788</v>
      </c>
      <c r="DF228" s="48"/>
      <c r="DG228" s="48"/>
      <c r="DH228" s="71" t="s">
        <v>640</v>
      </c>
      <c r="DI228" s="72" t="str">
        <f>SUBSTITUTE(DI230,DM233,DM234,1)</f>
        <v>Ноль рублей </v>
      </c>
      <c r="DJ228" s="71"/>
      <c r="DK228" s="71"/>
      <c r="DL228" s="71"/>
      <c r="DM228" s="71"/>
      <c r="DN228" s="71"/>
      <c r="DO228" s="70"/>
      <c r="DP228" s="50"/>
      <c r="DQ228" s="50"/>
      <c r="DR228" s="48"/>
      <c r="DS228" s="48"/>
      <c r="DT228" s="48"/>
      <c r="DU228" s="48"/>
      <c r="DV228" s="48"/>
      <c r="DW228" s="48"/>
      <c r="DX228" s="48"/>
      <c r="DY228" s="48"/>
      <c r="DZ228" s="48"/>
      <c r="EA228" s="48"/>
      <c r="EB228" s="48"/>
      <c r="EC228" s="48"/>
      <c r="ED228" s="48"/>
      <c r="EE228" s="48"/>
      <c r="EF228" s="48"/>
      <c r="EG228" s="48"/>
      <c r="EH228" s="48"/>
    </row>
    <row r="229" spans="58:138" s="47" customFormat="1" ht="12" customHeight="1">
      <c r="BF229" s="129"/>
      <c r="BG229" s="211" t="s">
        <v>167</v>
      </c>
      <c r="BH229" s="211">
        <v>795</v>
      </c>
      <c r="DF229" s="48"/>
      <c r="DG229" s="48"/>
      <c r="DH229" s="71" t="s">
        <v>641</v>
      </c>
      <c r="DI229" s="72" t="str">
        <f>CONCATENATE(DH232,DH233,DH234,DH235,DH236)</f>
        <v>ноль рублей </v>
      </c>
      <c r="DJ229" s="71"/>
      <c r="DK229" s="71"/>
      <c r="DL229" s="71"/>
      <c r="DM229" s="71"/>
      <c r="DN229" s="71"/>
      <c r="DO229" s="71"/>
      <c r="DP229" s="51"/>
      <c r="DQ229" s="51"/>
      <c r="DR229" s="48"/>
      <c r="DS229" s="48"/>
      <c r="DT229" s="48"/>
      <c r="DU229" s="48"/>
      <c r="DV229" s="48"/>
      <c r="DW229" s="48"/>
      <c r="DX229" s="48"/>
      <c r="DY229" s="48"/>
      <c r="DZ229" s="48"/>
      <c r="EA229" s="48"/>
      <c r="EB229" s="48"/>
      <c r="EC229" s="48"/>
      <c r="ED229" s="48"/>
      <c r="EE229" s="48"/>
      <c r="EF229" s="48"/>
      <c r="EG229" s="48"/>
      <c r="EH229" s="48"/>
    </row>
    <row r="230" spans="58:138" s="47" customFormat="1" ht="12" customHeight="1">
      <c r="BF230" s="129"/>
      <c r="BG230" s="211" t="s">
        <v>168</v>
      </c>
      <c r="BH230" s="211">
        <v>792</v>
      </c>
      <c r="DF230" s="48"/>
      <c r="DG230" s="48"/>
      <c r="DH230" s="71" t="s">
        <v>642</v>
      </c>
      <c r="DI230" s="72" t="str">
        <f>CONCATENATE(DH232,DH233,DH234,DH235,DH236,DI232,DI233,DJ233)</f>
        <v>ноль рублей </v>
      </c>
      <c r="DJ230" s="71"/>
      <c r="DK230" s="71"/>
      <c r="DL230" s="71"/>
      <c r="DM230" s="72"/>
      <c r="DN230" s="72"/>
      <c r="DO230" s="71"/>
      <c r="DP230" s="51"/>
      <c r="DQ230" s="51"/>
      <c r="DR230" s="48"/>
      <c r="DS230" s="48"/>
      <c r="DT230" s="48"/>
      <c r="DU230" s="48"/>
      <c r="DV230" s="48"/>
      <c r="DW230" s="48"/>
      <c r="DX230" s="48"/>
      <c r="DY230" s="48"/>
      <c r="DZ230" s="48"/>
      <c r="EA230" s="48"/>
      <c r="EB230" s="48"/>
      <c r="EC230" s="48"/>
      <c r="ED230" s="48"/>
      <c r="EE230" s="48"/>
      <c r="EF230" s="48"/>
      <c r="EG230" s="48"/>
      <c r="EH230" s="48"/>
    </row>
    <row r="231" spans="58:138" s="47" customFormat="1" ht="12" customHeight="1">
      <c r="BF231" s="129"/>
      <c r="BG231" s="211" t="s">
        <v>169</v>
      </c>
      <c r="BH231" s="211">
        <v>800</v>
      </c>
      <c r="DF231" s="48"/>
      <c r="DG231" s="48"/>
      <c r="DH231" s="66"/>
      <c r="DI231" s="66"/>
      <c r="DJ231" s="66"/>
      <c r="DK231" s="74"/>
      <c r="DL231" s="66"/>
      <c r="DM231" s="66"/>
      <c r="DN231" s="66"/>
      <c r="DO231" s="71"/>
      <c r="DP231" s="51"/>
      <c r="DQ231" s="51"/>
      <c r="DR231" s="48"/>
      <c r="DS231" s="48"/>
      <c r="DT231" s="48"/>
      <c r="DU231" s="48"/>
      <c r="DV231" s="48"/>
      <c r="DW231" s="48"/>
      <c r="DX231" s="48"/>
      <c r="DY231" s="48"/>
      <c r="DZ231" s="48"/>
      <c r="EA231" s="48"/>
      <c r="EB231" s="48"/>
      <c r="EC231" s="48"/>
      <c r="ED231" s="48"/>
      <c r="EE231" s="48"/>
      <c r="EF231" s="48"/>
      <c r="EG231" s="48"/>
      <c r="EH231" s="48"/>
    </row>
    <row r="232" spans="58:138" s="47" customFormat="1" ht="12" customHeight="1">
      <c r="BF232" s="129"/>
      <c r="BG232" s="211" t="s">
        <v>170</v>
      </c>
      <c r="BH232" s="211">
        <v>860</v>
      </c>
      <c r="DF232" s="48"/>
      <c r="DG232" s="48"/>
      <c r="DH232" s="49">
        <f>CONCATENATE(IF(DI239=0,"",DL239),IF(DI240=0,"",IF(DJ241&lt;20,IF(DJ241&lt;16,IF(DJ241&lt;10,DL240,DK241),DM241),DL240)),IF(DI241=0,"",IF(NOT(DI240=1),DL241,"")),DM242)</f>
      </c>
      <c r="DI232" s="66"/>
      <c r="DJ232" s="66"/>
      <c r="DK232" s="74"/>
      <c r="DL232" s="66"/>
      <c r="DM232" s="75">
        <f>CODE(DI230)</f>
        <v>237</v>
      </c>
      <c r="DN232" s="49"/>
      <c r="DO232" s="66"/>
      <c r="DP232" s="52"/>
      <c r="DQ232" s="52"/>
      <c r="DR232" s="48"/>
      <c r="DS232" s="48"/>
      <c r="DT232" s="48"/>
      <c r="DU232" s="48"/>
      <c r="DV232" s="48"/>
      <c r="DW232" s="48"/>
      <c r="DX232" s="48"/>
      <c r="DY232" s="48"/>
      <c r="DZ232" s="48"/>
      <c r="EA232" s="48"/>
      <c r="EB232" s="48"/>
      <c r="EC232" s="48"/>
      <c r="ED232" s="48"/>
      <c r="EE232" s="48"/>
      <c r="EF232" s="48"/>
      <c r="EG232" s="48"/>
      <c r="EH232" s="48"/>
    </row>
    <row r="233" spans="58:138" s="47" customFormat="1" ht="12" customHeight="1">
      <c r="BF233" s="129"/>
      <c r="BG233" s="211" t="s">
        <v>171</v>
      </c>
      <c r="BH233" s="211">
        <v>804</v>
      </c>
      <c r="DF233" s="48"/>
      <c r="DG233" s="48"/>
      <c r="DH233" s="49">
        <f>CONCATENATE(IF(DI243=0,"",DL243),IF(DI244=0,"",IF(DJ245&lt;20,IF(DJ245&lt;16,IF(DJ245&lt;10,DL244,DK245),DM245),DL244)),IF(DI245=0,"",IF(NOT(DI244=1),DL245,"")),DM246)</f>
      </c>
      <c r="DI233" s="66"/>
      <c r="DJ233" s="66"/>
      <c r="DK233" s="74"/>
      <c r="DL233" s="66"/>
      <c r="DM233" s="75" t="str">
        <f>CHAR(DM232)</f>
        <v>н</v>
      </c>
      <c r="DN233" s="49"/>
      <c r="DO233" s="76"/>
      <c r="DP233" s="48"/>
      <c r="DQ233" s="48"/>
      <c r="DR233" s="48"/>
      <c r="DS233" s="48"/>
      <c r="DT233" s="48"/>
      <c r="DU233" s="48"/>
      <c r="DV233" s="48"/>
      <c r="DW233" s="48"/>
      <c r="DX233" s="48"/>
      <c r="DY233" s="48"/>
      <c r="DZ233" s="48"/>
      <c r="EA233" s="48"/>
      <c r="EB233" s="48"/>
      <c r="EC233" s="48"/>
      <c r="ED233" s="48"/>
      <c r="EE233" s="48"/>
      <c r="EF233" s="48"/>
      <c r="EG233" s="48"/>
      <c r="EH233" s="48"/>
    </row>
    <row r="234" spans="58:138" s="47" customFormat="1" ht="12" customHeight="1">
      <c r="BF234" s="129"/>
      <c r="BG234" s="211" t="s">
        <v>172</v>
      </c>
      <c r="BH234" s="211">
        <v>876</v>
      </c>
      <c r="DF234" s="48"/>
      <c r="DG234" s="48"/>
      <c r="DH234" s="49">
        <f>CONCATENATE(IF(DI247=0,"",DL247),IF(DI248=0,"",IF(DJ249&lt;20,IF(DJ249&lt;16,IF(DJ249&lt;10,DL248,DK249),DM249),DL248)),IF(DI249=0,"",IF(NOT(DI248=1),DL249,"")),DM250)</f>
      </c>
      <c r="DI234" s="49"/>
      <c r="DJ234" s="49"/>
      <c r="DK234" s="77"/>
      <c r="DL234" s="78"/>
      <c r="DM234" s="75" t="str">
        <f>PROPER(DM233)</f>
        <v>Н</v>
      </c>
      <c r="DN234" s="49"/>
      <c r="DO234" s="76"/>
      <c r="DP234" s="48"/>
      <c r="DQ234" s="48"/>
      <c r="DR234" s="48"/>
      <c r="DS234" s="48"/>
      <c r="DT234" s="48"/>
      <c r="DU234" s="48"/>
      <c r="DV234" s="48"/>
      <c r="DW234" s="48"/>
      <c r="DX234" s="48"/>
      <c r="DY234" s="48"/>
      <c r="DZ234" s="48"/>
      <c r="EA234" s="48"/>
      <c r="EB234" s="48"/>
      <c r="EC234" s="48"/>
      <c r="ED234" s="48"/>
      <c r="EE234" s="48"/>
      <c r="EF234" s="48"/>
      <c r="EG234" s="48"/>
      <c r="EH234" s="48"/>
    </row>
    <row r="235" spans="58:138" s="47" customFormat="1" ht="12" customHeight="1">
      <c r="BF235" s="129"/>
      <c r="BG235" s="211" t="s">
        <v>173</v>
      </c>
      <c r="BH235" s="211">
        <v>858</v>
      </c>
      <c r="DF235" s="48"/>
      <c r="DG235" s="48"/>
      <c r="DH235" s="49" t="str">
        <f>CONCATENATE(IF(DI251=0,"",DL251),IF(DI252=0,"",IF(DJ253&lt;20,IF(DJ253&lt;16,IF(DJ253&lt;10,DL252,DK253),DM253),DL252)),IF(DI253=0,"",IF(NOT(DI252=1),DL253,"")),DM254)</f>
        <v>ноль рублей </v>
      </c>
      <c r="DI235" s="49"/>
      <c r="DJ235" s="49"/>
      <c r="DK235" s="77"/>
      <c r="DL235" s="78"/>
      <c r="DM235" s="49"/>
      <c r="DN235" s="49"/>
      <c r="DO235" s="76"/>
      <c r="DP235" s="48"/>
      <c r="DQ235" s="48"/>
      <c r="DR235" s="48"/>
      <c r="DS235" s="48"/>
      <c r="DT235" s="48"/>
      <c r="DU235" s="48"/>
      <c r="DV235" s="48"/>
      <c r="DW235" s="48"/>
      <c r="DX235" s="48"/>
      <c r="DY235" s="48"/>
      <c r="DZ235" s="48"/>
      <c r="EA235" s="48"/>
      <c r="EB235" s="48"/>
      <c r="EC235" s="48"/>
      <c r="ED235" s="48"/>
      <c r="EE235" s="48"/>
      <c r="EF235" s="48"/>
      <c r="EG235" s="48"/>
      <c r="EH235" s="48"/>
    </row>
    <row r="236" spans="58:138" s="47" customFormat="1" ht="12" customHeight="1">
      <c r="BF236" s="129"/>
      <c r="BG236" s="211" t="s">
        <v>174</v>
      </c>
      <c r="BH236" s="211">
        <v>234</v>
      </c>
      <c r="DF236" s="48"/>
      <c r="DG236" s="48"/>
      <c r="DH236" s="79"/>
      <c r="DI236" s="49"/>
      <c r="DJ236" s="49"/>
      <c r="DK236" s="77"/>
      <c r="DL236" s="78"/>
      <c r="DM236" s="49"/>
      <c r="DN236" s="49"/>
      <c r="DO236" s="76"/>
      <c r="DP236" s="48"/>
      <c r="DQ236" s="48"/>
      <c r="DR236" s="48"/>
      <c r="DS236" s="48"/>
      <c r="DT236" s="48"/>
      <c r="DU236" s="48"/>
      <c r="DV236" s="48"/>
      <c r="DW236" s="48"/>
      <c r="DX236" s="48"/>
      <c r="DY236" s="48"/>
      <c r="DZ236" s="48"/>
      <c r="EA236" s="48"/>
      <c r="EB236" s="48"/>
      <c r="EC236" s="48"/>
      <c r="ED236" s="48"/>
      <c r="EE236" s="48"/>
      <c r="EF236" s="48"/>
      <c r="EG236" s="48"/>
      <c r="EH236" s="48"/>
    </row>
    <row r="237" spans="58:138" s="47" customFormat="1" ht="12" customHeight="1">
      <c r="BF237" s="129"/>
      <c r="BG237" s="211" t="s">
        <v>175</v>
      </c>
      <c r="BH237" s="211">
        <v>242</v>
      </c>
      <c r="DF237" s="48"/>
      <c r="DG237" s="48"/>
      <c r="DH237" s="79"/>
      <c r="DI237" s="49"/>
      <c r="DJ237" s="49"/>
      <c r="DK237" s="49"/>
      <c r="DL237" s="77">
        <f>TRUNC(DL226)</f>
        <v>0</v>
      </c>
      <c r="DM237" s="49" t="s">
        <v>643</v>
      </c>
      <c r="DN237" s="49"/>
      <c r="DO237" s="76"/>
      <c r="DP237" s="48"/>
      <c r="DQ237" s="48"/>
      <c r="DR237" s="48"/>
      <c r="DS237" s="48"/>
      <c r="DT237" s="48"/>
      <c r="DU237" s="48"/>
      <c r="DV237" s="48"/>
      <c r="DW237" s="48"/>
      <c r="DX237" s="48"/>
      <c r="DY237" s="48"/>
      <c r="DZ237" s="48"/>
      <c r="EA237" s="48"/>
      <c r="EB237" s="48"/>
      <c r="EC237" s="48"/>
      <c r="ED237" s="48"/>
      <c r="EE237" s="48"/>
      <c r="EF237" s="48"/>
      <c r="EG237" s="48"/>
      <c r="EH237" s="48"/>
    </row>
    <row r="238" spans="58:138" s="47" customFormat="1" ht="12" customHeight="1">
      <c r="BF238" s="129"/>
      <c r="BG238" s="211" t="s">
        <v>176</v>
      </c>
      <c r="BH238" s="211">
        <v>608</v>
      </c>
      <c r="DF238" s="48"/>
      <c r="DG238" s="48"/>
      <c r="DH238" s="79">
        <f>TRUNC(DH239/10)</f>
        <v>0</v>
      </c>
      <c r="DI238" s="77"/>
      <c r="DJ238" s="49"/>
      <c r="DK238" s="49"/>
      <c r="DL238" s="49"/>
      <c r="DM238" s="49"/>
      <c r="DN238" s="49"/>
      <c r="DO238" s="76"/>
      <c r="DP238" s="48"/>
      <c r="DQ238" s="48"/>
      <c r="DR238" s="48"/>
      <c r="DS238" s="48"/>
      <c r="DT238" s="48"/>
      <c r="DU238" s="48"/>
      <c r="DV238" s="48"/>
      <c r="DW238" s="48"/>
      <c r="DX238" s="48"/>
      <c r="DY238" s="48"/>
      <c r="DZ238" s="48"/>
      <c r="EA238" s="48"/>
      <c r="EB238" s="48"/>
      <c r="EC238" s="48"/>
      <c r="ED238" s="48"/>
      <c r="EE238" s="48"/>
      <c r="EF238" s="48"/>
      <c r="EG238" s="48"/>
      <c r="EH238" s="48"/>
    </row>
    <row r="239" spans="58:138" s="47" customFormat="1" ht="12" customHeight="1">
      <c r="BF239" s="129"/>
      <c r="BG239" s="211" t="s">
        <v>177</v>
      </c>
      <c r="BH239" s="211">
        <v>246</v>
      </c>
      <c r="DF239" s="48"/>
      <c r="DG239" s="48"/>
      <c r="DH239" s="79">
        <f>TRUNC(DH240/10)</f>
        <v>0</v>
      </c>
      <c r="DI239" s="77">
        <f>TRUNC(RIGHT(DH239))</f>
        <v>0</v>
      </c>
      <c r="DJ239" s="49">
        <f>DI239</f>
        <v>0</v>
      </c>
      <c r="DK239" s="49"/>
      <c r="DL239" s="49" t="str">
        <f>IF(DI239=1,DL267,IF(DI239=2,DN259,IF(DI239=3,DN260,IF(DI239=4,DN261,IF(DI239=5,DN262,IF(DI239=6,DN263,IF(DI239=7,DN264,IF(DI239=8,DN265,DN266))))))))</f>
        <v>девятьсот </v>
      </c>
      <c r="DM239" s="49"/>
      <c r="DN239" s="49"/>
      <c r="DO239" s="76"/>
      <c r="DP239" s="48"/>
      <c r="DQ239" s="48"/>
      <c r="DR239" s="48"/>
      <c r="DS239" s="48"/>
      <c r="DT239" s="48"/>
      <c r="DU239" s="48"/>
      <c r="DV239" s="48"/>
      <c r="DW239" s="48"/>
      <c r="DX239" s="48"/>
      <c r="DY239" s="48"/>
      <c r="DZ239" s="48"/>
      <c r="EA239" s="48"/>
      <c r="EB239" s="48"/>
      <c r="EC239" s="48"/>
      <c r="ED239" s="48"/>
      <c r="EE239" s="48"/>
      <c r="EF239" s="48"/>
      <c r="EG239" s="48"/>
      <c r="EH239" s="48"/>
    </row>
    <row r="240" spans="58:138" s="47" customFormat="1" ht="12" customHeight="1">
      <c r="BF240" s="129"/>
      <c r="BG240" s="211" t="s">
        <v>178</v>
      </c>
      <c r="BH240" s="211">
        <v>238</v>
      </c>
      <c r="DF240" s="48"/>
      <c r="DG240" s="48"/>
      <c r="DH240" s="79">
        <f>TRUNC(DH241/10)</f>
        <v>0</v>
      </c>
      <c r="DI240" s="77">
        <f>TRUNC(RIGHT(DH240))</f>
        <v>0</v>
      </c>
      <c r="DJ240" s="49">
        <f>IF(DI240=1,"",DI240)</f>
        <v>0</v>
      </c>
      <c r="DK240" s="49"/>
      <c r="DL240" s="78">
        <f>IF(OR(DJ240=0,DI240=1),"",IF(DI240=2,DL259,IF(DI240=3,DL260,IF(DI240=4,DL261,IF(DI240=5,DL262,IF(DI240=6,DL263,IF(DI240=7,DL264,IF(DI240=8,DL265,DL266))))))))</f>
      </c>
      <c r="DM240" s="49"/>
      <c r="DN240" s="49"/>
      <c r="DO240" s="76"/>
      <c r="DP240" s="48"/>
      <c r="DQ240" s="48"/>
      <c r="DR240" s="48"/>
      <c r="DS240" s="48"/>
      <c r="DT240" s="48"/>
      <c r="DU240" s="48"/>
      <c r="DV240" s="48"/>
      <c r="DW240" s="48"/>
      <c r="DX240" s="48"/>
      <c r="DY240" s="48"/>
      <c r="DZ240" s="48"/>
      <c r="EA240" s="48"/>
      <c r="EB240" s="48"/>
      <c r="EC240" s="48"/>
      <c r="ED240" s="48"/>
      <c r="EE240" s="48"/>
      <c r="EF240" s="48"/>
      <c r="EG240" s="48"/>
      <c r="EH240" s="48"/>
    </row>
    <row r="241" spans="58:138" s="47" customFormat="1" ht="12" customHeight="1">
      <c r="BF241" s="129"/>
      <c r="BG241" s="211" t="s">
        <v>179</v>
      </c>
      <c r="BH241" s="211">
        <v>250</v>
      </c>
      <c r="DF241" s="48"/>
      <c r="DG241" s="48"/>
      <c r="DH241" s="79">
        <f>TRUNC(DH243/10)</f>
        <v>0</v>
      </c>
      <c r="DI241" s="77">
        <f>TRUNC(RIGHT(DH241))</f>
        <v>0</v>
      </c>
      <c r="DJ241" s="49">
        <f>IF(DI240=1,DI241+10,IF(DI241=0,0,DI241))</f>
        <v>0</v>
      </c>
      <c r="DK241" s="49">
        <f>IF(AND(DJ241&gt;9,DJ241&lt;16),IF(DJ241=10,DK258,IF(DJ241=11,DK259,IF(DJ241=12,DK260,IF(DJ241=13,DK261,IF(DJ241=14,DK262,IF(DJ241=15,DK263,)))))),"")</f>
      </c>
      <c r="DL241" s="78" t="str">
        <f>IF(DI241=1,DH258,IF(DI241=2,DH259,IF(DI241=3,DH260,IF(DI241=4,DH261,IF(DI241=5,DH262,IF(DI241=6,DH263,IF(DI241=7,DH264,IF(DI241=8,DH265,DH266))))))))</f>
        <v>девять </v>
      </c>
      <c r="DM241" s="49">
        <f>IF(AND(DJ241&gt;15,DJ241&lt;20),IF(DJ241=16,DK264,IF(DJ241=17,DK265,IF(DJ241=18,DK266,IF(DJ241=19,DK267,)))),"")</f>
      </c>
      <c r="DN241" s="49"/>
      <c r="DO241" s="76"/>
      <c r="DP241" s="48"/>
      <c r="DQ241" s="48"/>
      <c r="DR241" s="48"/>
      <c r="DS241" s="48"/>
      <c r="DT241" s="48"/>
      <c r="DU241" s="48"/>
      <c r="DV241" s="48"/>
      <c r="DW241" s="48"/>
      <c r="DX241" s="48"/>
      <c r="DY241" s="48"/>
      <c r="DZ241" s="48"/>
      <c r="EA241" s="48"/>
      <c r="EB241" s="48"/>
      <c r="EC241" s="48"/>
      <c r="ED241" s="48"/>
      <c r="EE241" s="48"/>
      <c r="EF241" s="48"/>
      <c r="EG241" s="48"/>
      <c r="EH241" s="48"/>
    </row>
    <row r="242" spans="58:138" s="47" customFormat="1" ht="12" customHeight="1">
      <c r="BF242" s="129"/>
      <c r="BG242" s="211" t="s">
        <v>180</v>
      </c>
      <c r="BH242" s="211">
        <v>254</v>
      </c>
      <c r="DF242" s="48"/>
      <c r="DG242" s="48"/>
      <c r="DH242" s="79"/>
      <c r="DI242" s="77"/>
      <c r="DJ242" s="49"/>
      <c r="DK242" s="77"/>
      <c r="DL242" s="49">
        <f>DI241+DI240*10+DI239*100</f>
        <v>0</v>
      </c>
      <c r="DM242" s="49">
        <f>IF(DL242=0,"",IF(DI240=1,"миллиардов ",IF(DI241=1,"миллиард ",IF(OR(DI241=2,DI241=3,DI241=4),"миллиарда ","миллиардов "))))</f>
      </c>
      <c r="DN242" s="49"/>
      <c r="DO242" s="76"/>
      <c r="DP242" s="48"/>
      <c r="DQ242" s="48"/>
      <c r="DR242" s="48"/>
      <c r="DS242" s="48"/>
      <c r="DT242" s="48"/>
      <c r="DU242" s="48"/>
      <c r="DV242" s="48"/>
      <c r="DW242" s="48"/>
      <c r="DX242" s="48"/>
      <c r="DY242" s="48"/>
      <c r="DZ242" s="48"/>
      <c r="EA242" s="48"/>
      <c r="EB242" s="48"/>
      <c r="EC242" s="48"/>
      <c r="ED242" s="48"/>
      <c r="EE242" s="48"/>
      <c r="EF242" s="48"/>
      <c r="EG242" s="48"/>
      <c r="EH242" s="48"/>
    </row>
    <row r="243" spans="58:138" s="47" customFormat="1" ht="12" customHeight="1">
      <c r="BF243" s="129"/>
      <c r="BG243" s="211" t="s">
        <v>181</v>
      </c>
      <c r="BH243" s="211">
        <v>258</v>
      </c>
      <c r="DF243" s="48"/>
      <c r="DG243" s="48"/>
      <c r="DH243" s="79">
        <f>TRUNC(DH244/10)</f>
        <v>0</v>
      </c>
      <c r="DI243" s="77">
        <f>TRUNC(RIGHT(DH243))</f>
        <v>0</v>
      </c>
      <c r="DJ243" s="49">
        <f>DI243</f>
        <v>0</v>
      </c>
      <c r="DK243" s="49"/>
      <c r="DL243" s="49" t="str">
        <f>IF(DI243=1,DL267,IF(DI243=2,DN259,IF(DI243=3,DN260,IF(DI243=4,DN261,IF(DI243=5,DN262,IF(DI243=6,DN263,IF(DI243=7,DN264,IF(DI243=8,DN265,DN266))))))))</f>
        <v>девятьсот </v>
      </c>
      <c r="DM243" s="49"/>
      <c r="DN243" s="49"/>
      <c r="DO243" s="76"/>
      <c r="DP243" s="48"/>
      <c r="DQ243" s="48"/>
      <c r="DR243" s="48"/>
      <c r="DS243" s="48"/>
      <c r="DT243" s="48"/>
      <c r="DU243" s="48"/>
      <c r="DV243" s="48"/>
      <c r="DW243" s="48"/>
      <c r="DX243" s="48"/>
      <c r="DY243" s="48"/>
      <c r="DZ243" s="48"/>
      <c r="EA243" s="48"/>
      <c r="EB243" s="48"/>
      <c r="EC243" s="48"/>
      <c r="ED243" s="48"/>
      <c r="EE243" s="48"/>
      <c r="EF243" s="48"/>
      <c r="EG243" s="48"/>
      <c r="EH243" s="48"/>
    </row>
    <row r="244" spans="58:138" s="47" customFormat="1" ht="12" customHeight="1">
      <c r="BF244" s="129"/>
      <c r="BG244" s="211" t="s">
        <v>182</v>
      </c>
      <c r="BH244" s="211">
        <v>260</v>
      </c>
      <c r="DF244" s="48"/>
      <c r="DG244" s="48"/>
      <c r="DH244" s="79">
        <f>TRUNC(DH245/10)</f>
        <v>0</v>
      </c>
      <c r="DI244" s="77">
        <f>TRUNC(RIGHT(DH244))</f>
        <v>0</v>
      </c>
      <c r="DJ244" s="49">
        <f>IF(DI244=1,"",DI244)</f>
        <v>0</v>
      </c>
      <c r="DK244" s="49"/>
      <c r="DL244" s="78">
        <f>IF(OR(DJ244=0,DI244=1),"",IF(DI244=2,DL259,IF(DI244=3,DL260,IF(DI244=4,DL261,IF(DI244=5,DL262,IF(DI244=6,DL263,IF(DI244=7,DL264,IF(DI244=8,DL265,DL266))))))))</f>
      </c>
      <c r="DM244" s="49"/>
      <c r="DN244" s="66"/>
      <c r="DO244" s="76"/>
      <c r="DP244" s="48"/>
      <c r="DQ244" s="48"/>
      <c r="DR244" s="48"/>
      <c r="DS244" s="48"/>
      <c r="DT244" s="48"/>
      <c r="DU244" s="48"/>
      <c r="DV244" s="48"/>
      <c r="DW244" s="48"/>
      <c r="DX244" s="48"/>
      <c r="DY244" s="48"/>
      <c r="DZ244" s="48"/>
      <c r="EA244" s="48"/>
      <c r="EB244" s="48"/>
      <c r="EC244" s="48"/>
      <c r="ED244" s="48"/>
      <c r="EE244" s="48"/>
      <c r="EF244" s="48"/>
      <c r="EG244" s="48"/>
      <c r="EH244" s="48"/>
    </row>
    <row r="245" spans="58:138" s="47" customFormat="1" ht="12" customHeight="1">
      <c r="BF245" s="129"/>
      <c r="BG245" s="211" t="s">
        <v>183</v>
      </c>
      <c r="BH245" s="211">
        <v>334</v>
      </c>
      <c r="DF245" s="48"/>
      <c r="DG245" s="48"/>
      <c r="DH245" s="79">
        <f>TRUNC(DH247/10)</f>
        <v>0</v>
      </c>
      <c r="DI245" s="77">
        <f>TRUNC(RIGHT(DH245))</f>
        <v>0</v>
      </c>
      <c r="DJ245" s="49">
        <f>IF(DI244=1,DI245+10,IF(DI245=0,0,DI245))</f>
        <v>0</v>
      </c>
      <c r="DK245" s="49">
        <f>IF(AND(DJ245&gt;9,DJ245&lt;16),IF(DJ245=10,DK258,IF(DJ245=11,DK259,IF(DJ245=12,DK260,IF(DJ245=13,DK261,IF(DJ245=14,DK262,IF(DJ245=15,DK263,)))))),"")</f>
      </c>
      <c r="DL245" s="78" t="str">
        <f>IF(DI245=1,DH258,IF(DI245=2,DH259,IF(DI245=3,DH260,IF(DI245=4,DH261,IF(DI245=5,DH262,IF(DI245=6,DH263,IF(DI245=7,DH264,IF(DI245=8,DH265,DH266))))))))</f>
        <v>девять </v>
      </c>
      <c r="DM245" s="49">
        <f>IF(AND(DJ245&gt;15,DJ245&lt;20),IF(DJ245=16,DK264,IF(DJ245=17,DK265,IF(DJ245=18,DK266,IF(DJ245=19,DK267,)))),"")</f>
      </c>
      <c r="DN245" s="49"/>
      <c r="DO245" s="76"/>
      <c r="DP245" s="48"/>
      <c r="DQ245" s="48"/>
      <c r="DR245" s="48"/>
      <c r="DS245" s="48"/>
      <c r="DT245" s="48"/>
      <c r="DU245" s="48"/>
      <c r="DV245" s="48"/>
      <c r="DW245" s="48"/>
      <c r="DX245" s="48"/>
      <c r="DY245" s="48"/>
      <c r="DZ245" s="48"/>
      <c r="EA245" s="48"/>
      <c r="EB245" s="48"/>
      <c r="EC245" s="48"/>
      <c r="ED245" s="48"/>
      <c r="EE245" s="48"/>
      <c r="EF245" s="48"/>
      <c r="EG245" s="48"/>
      <c r="EH245" s="48"/>
    </row>
    <row r="246" spans="58:138" s="47" customFormat="1" ht="12" customHeight="1">
      <c r="BF246" s="129"/>
      <c r="BG246" s="211" t="s">
        <v>184</v>
      </c>
      <c r="BH246" s="211">
        <v>191</v>
      </c>
      <c r="DF246" s="48"/>
      <c r="DG246" s="48"/>
      <c r="DH246" s="79"/>
      <c r="DI246" s="77"/>
      <c r="DJ246" s="49"/>
      <c r="DK246" s="49"/>
      <c r="DL246" s="49">
        <f>DI245+DI244*10+DI243*100</f>
        <v>0</v>
      </c>
      <c r="DM246" s="49">
        <f>IF(DL246=0,"",IF(DI244=1,"миллионов ",IF(DI245=1,"миллион ",IF(OR(DI245=2,DI245=3,DI245=4),"миллиона ","миллионов "))))</f>
      </c>
      <c r="DN246" s="49"/>
      <c r="DO246" s="76"/>
      <c r="DP246" s="48"/>
      <c r="DQ246" s="48"/>
      <c r="DR246" s="48"/>
      <c r="DS246" s="48"/>
      <c r="DT246" s="48"/>
      <c r="DU246" s="48"/>
      <c r="DV246" s="48"/>
      <c r="DW246" s="48"/>
      <c r="DX246" s="48"/>
      <c r="DY246" s="48"/>
      <c r="DZ246" s="48"/>
      <c r="EA246" s="48"/>
      <c r="EB246" s="48"/>
      <c r="EC246" s="48"/>
      <c r="ED246" s="48"/>
      <c r="EE246" s="48"/>
      <c r="EF246" s="48"/>
      <c r="EG246" s="48"/>
      <c r="EH246" s="48"/>
    </row>
    <row r="247" spans="58:138" s="47" customFormat="1" ht="12" customHeight="1">
      <c r="BF247" s="129"/>
      <c r="BG247" s="211" t="s">
        <v>185</v>
      </c>
      <c r="BH247" s="211">
        <v>140</v>
      </c>
      <c r="DF247" s="48"/>
      <c r="DG247" s="48"/>
      <c r="DH247" s="79">
        <f>TRUNC(DH248/10)</f>
        <v>0</v>
      </c>
      <c r="DI247" s="77">
        <f>TRUNC(RIGHT(DH247))</f>
        <v>0</v>
      </c>
      <c r="DJ247" s="49">
        <f>DI247</f>
        <v>0</v>
      </c>
      <c r="DK247" s="49"/>
      <c r="DL247" s="49" t="str">
        <f>IF(DI247=1,DL267,IF(DI247=2,DN259,IF(DI247=3,DN260,IF(DI247=4,DN261,IF(DI247=5,DN262,IF(DI247=6,DN263,IF(DI247=7,DN264,IF(DI247=8,DN265,DN266))))))))</f>
        <v>девятьсот </v>
      </c>
      <c r="DM247" s="49"/>
      <c r="DN247" s="49"/>
      <c r="DO247" s="76"/>
      <c r="DP247" s="48"/>
      <c r="DQ247" s="48"/>
      <c r="DR247" s="48"/>
      <c r="DS247" s="48"/>
      <c r="DT247" s="48"/>
      <c r="DU247" s="48"/>
      <c r="DV247" s="48"/>
      <c r="DW247" s="48"/>
      <c r="DX247" s="48"/>
      <c r="DY247" s="48"/>
      <c r="DZ247" s="48"/>
      <c r="EA247" s="48"/>
      <c r="EB247" s="48"/>
      <c r="EC247" s="48"/>
      <c r="ED247" s="48"/>
      <c r="EE247" s="48"/>
      <c r="EF247" s="48"/>
      <c r="EG247" s="48"/>
      <c r="EH247" s="48"/>
    </row>
    <row r="248" spans="58:138" s="47" customFormat="1" ht="12" customHeight="1">
      <c r="BF248" s="129"/>
      <c r="BG248" s="211" t="s">
        <v>186</v>
      </c>
      <c r="BH248" s="211">
        <v>148</v>
      </c>
      <c r="DF248" s="48"/>
      <c r="DG248" s="48"/>
      <c r="DH248" s="79">
        <f>TRUNC(DH249/10)</f>
        <v>0</v>
      </c>
      <c r="DI248" s="77">
        <f>TRUNC(RIGHT(DH248))</f>
        <v>0</v>
      </c>
      <c r="DJ248" s="49">
        <f>IF(DI248=1,"",DI248)</f>
        <v>0</v>
      </c>
      <c r="DK248" s="49"/>
      <c r="DL248" s="78">
        <f>IF(OR(DJ248=0,DI248=1),"",IF(DI248=2,DL259,IF(DI248=3,DL260,IF(DI248=4,DL261,IF(DI248=5,DL262,IF(DI248=6,DL263,IF(DI248=7,DL264,IF(DI248=8,DL265,DL266))))))))</f>
      </c>
      <c r="DM248" s="49"/>
      <c r="DN248" s="49"/>
      <c r="DO248" s="76"/>
      <c r="DP248" s="48"/>
      <c r="DQ248" s="48"/>
      <c r="DR248" s="48"/>
      <c r="DS248" s="48"/>
      <c r="DT248" s="48"/>
      <c r="DU248" s="48"/>
      <c r="DV248" s="48"/>
      <c r="DW248" s="48"/>
      <c r="DX248" s="48"/>
      <c r="DY248" s="48"/>
      <c r="DZ248" s="48"/>
      <c r="EA248" s="48"/>
      <c r="EB248" s="48"/>
      <c r="EC248" s="48"/>
      <c r="ED248" s="48"/>
      <c r="EE248" s="48"/>
      <c r="EF248" s="48"/>
      <c r="EG248" s="48"/>
      <c r="EH248" s="48"/>
    </row>
    <row r="249" spans="58:138" s="47" customFormat="1" ht="12" customHeight="1">
      <c r="BF249" s="129"/>
      <c r="BG249" s="211" t="s">
        <v>187</v>
      </c>
      <c r="BH249" s="211">
        <v>499</v>
      </c>
      <c r="DF249" s="48"/>
      <c r="DG249" s="48"/>
      <c r="DH249" s="79">
        <f>TRUNC(DH251/10)</f>
        <v>0</v>
      </c>
      <c r="DI249" s="77">
        <f>TRUNC(RIGHT(DH249))</f>
        <v>0</v>
      </c>
      <c r="DJ249" s="49">
        <f>IF(DI248=1,DI249+10,IF(DI249=0,0,DI249))</f>
        <v>0</v>
      </c>
      <c r="DK249" s="49">
        <f>IF(AND(DJ249&gt;9,DJ249&lt;16),IF(DJ249=10,DK258,IF(DJ249=11,DK259,IF(DJ249=12,DK260,IF(DJ249=13,DK261,IF(DJ249=14,DK262,IF(DJ249=15,DK263,)))))),"")</f>
      </c>
      <c r="DL249" s="78" t="str">
        <f>IF(DI249=1,DI258,IF(DI249=2,DI259,IF(DI249=3,DH260,IF(DI249=4,DH261,IF(DI249=5,DH262,IF(DI249=6,DH263,IF(DI249=7,DH264,IF(DI249=8,DH265,DH266))))))))</f>
        <v>девять </v>
      </c>
      <c r="DM249" s="49">
        <f>IF(AND(DJ249&gt;15,DJ249&lt;20),IF(DJ249=16,DK264,IF(DJ249=17,DK265,IF(DJ249=18,DK266,IF(DJ249=19,DK267,)))),"")</f>
      </c>
      <c r="DN249" s="49"/>
      <c r="DO249" s="76"/>
      <c r="DP249" s="48"/>
      <c r="DQ249" s="48"/>
      <c r="DR249" s="48"/>
      <c r="DS249" s="48"/>
      <c r="DT249" s="48"/>
      <c r="DU249" s="48"/>
      <c r="DV249" s="48"/>
      <c r="DW249" s="48"/>
      <c r="DX249" s="48"/>
      <c r="DY249" s="48"/>
      <c r="DZ249" s="48"/>
      <c r="EA249" s="48"/>
      <c r="EB249" s="48"/>
      <c r="EC249" s="48"/>
      <c r="ED249" s="48"/>
      <c r="EE249" s="48"/>
      <c r="EF249" s="48"/>
      <c r="EG249" s="48"/>
      <c r="EH249" s="48"/>
    </row>
    <row r="250" spans="58:138" s="47" customFormat="1" ht="12" customHeight="1">
      <c r="BF250" s="129"/>
      <c r="BG250" s="211" t="s">
        <v>188</v>
      </c>
      <c r="BH250" s="211">
        <v>203</v>
      </c>
      <c r="DF250" s="48"/>
      <c r="DG250" s="48"/>
      <c r="DH250" s="79"/>
      <c r="DI250" s="77"/>
      <c r="DJ250" s="49"/>
      <c r="DK250" s="49"/>
      <c r="DL250" s="78">
        <f>DI247*100+DI248*10+DI249</f>
        <v>0</v>
      </c>
      <c r="DM250" s="49">
        <f>IF(DL250=0,"",IF(DI248=1,"тысяч ",IF(DI249=1,"тысяча ",IF(OR(DI249=2,DI249=3,DI249=4),"тысячи ","тысяч "))))</f>
      </c>
      <c r="DN250" s="49"/>
      <c r="DO250" s="76"/>
      <c r="DP250" s="48"/>
      <c r="DQ250" s="48"/>
      <c r="DR250" s="48"/>
      <c r="DS250" s="48"/>
      <c r="DT250" s="48"/>
      <c r="DU250" s="48"/>
      <c r="DV250" s="48"/>
      <c r="DW250" s="48"/>
      <c r="DX250" s="48"/>
      <c r="DY250" s="48"/>
      <c r="DZ250" s="48"/>
      <c r="EA250" s="48"/>
      <c r="EB250" s="48"/>
      <c r="EC250" s="48"/>
      <c r="ED250" s="48"/>
      <c r="EE250" s="48"/>
      <c r="EF250" s="48"/>
      <c r="EG250" s="48"/>
      <c r="EH250" s="48"/>
    </row>
    <row r="251" spans="58:138" s="47" customFormat="1" ht="12" customHeight="1">
      <c r="BF251" s="129"/>
      <c r="BG251" s="211" t="s">
        <v>189</v>
      </c>
      <c r="BH251" s="211">
        <v>152</v>
      </c>
      <c r="DF251" s="48"/>
      <c r="DG251" s="48"/>
      <c r="DH251" s="79">
        <f>TRUNC(DH252/10)</f>
        <v>0</v>
      </c>
      <c r="DI251" s="77">
        <f>TRUNC(RIGHT(DH251))</f>
        <v>0</v>
      </c>
      <c r="DJ251" s="49">
        <f>DI251</f>
        <v>0</v>
      </c>
      <c r="DK251" s="49"/>
      <c r="DL251" s="49" t="str">
        <f>IF(DI251=1,DL267,IF(DI251=2,DN259,IF(DI251=3,DN260,IF(DI251=4,DN261,IF(DI251=5,DN262,IF(DI251=6,DN263,IF(DI251=7,DN264,IF(DI251=8,DN265,DN266))))))))</f>
        <v>девятьсот </v>
      </c>
      <c r="DM251" s="49"/>
      <c r="DN251" s="49"/>
      <c r="DO251" s="76"/>
      <c r="DP251" s="48"/>
      <c r="DQ251" s="48"/>
      <c r="DR251" s="48"/>
      <c r="DS251" s="48"/>
      <c r="DT251" s="48"/>
      <c r="DU251" s="48"/>
      <c r="DV251" s="48"/>
      <c r="DW251" s="48"/>
      <c r="DX251" s="48"/>
      <c r="DY251" s="48"/>
      <c r="DZ251" s="48"/>
      <c r="EA251" s="48"/>
      <c r="EB251" s="48"/>
      <c r="EC251" s="48"/>
      <c r="ED251" s="48"/>
      <c r="EE251" s="48"/>
      <c r="EF251" s="48"/>
      <c r="EG251" s="48"/>
      <c r="EH251" s="48"/>
    </row>
    <row r="252" spans="58:138" s="47" customFormat="1" ht="12" customHeight="1">
      <c r="BF252" s="129"/>
      <c r="BG252" s="211" t="s">
        <v>190</v>
      </c>
      <c r="BH252" s="211">
        <v>756</v>
      </c>
      <c r="DF252" s="48"/>
      <c r="DG252" s="48"/>
      <c r="DH252" s="79">
        <f>TRUNC(DH253/10)</f>
        <v>0</v>
      </c>
      <c r="DI252" s="49">
        <f>TRUNC(RIGHT(DH252))</f>
        <v>0</v>
      </c>
      <c r="DJ252" s="49">
        <f>IF(DI252=1,"",DI252)</f>
        <v>0</v>
      </c>
      <c r="DK252" s="49"/>
      <c r="DL252" s="78">
        <f>IF(OR(DJ252=0,DI252=1),"",IF(DJ252=2,DL259,IF(DJ252=3,DL260,IF(DJ252=4,DL261,IF(DJ252=5,DL262,IF(DJ252=6,DL263,IF(DJ252=7,DL264,IF(DJ252=8,DL265,DL266))))))))</f>
      </c>
      <c r="DM252" s="49"/>
      <c r="DN252" s="77"/>
      <c r="DO252" s="76"/>
      <c r="DP252" s="48"/>
      <c r="DQ252" s="48"/>
      <c r="DR252" s="48"/>
      <c r="DS252" s="48"/>
      <c r="DT252" s="48"/>
      <c r="DU252" s="48"/>
      <c r="DV252" s="48"/>
      <c r="DW252" s="48"/>
      <c r="DX252" s="48"/>
      <c r="DY252" s="48"/>
      <c r="DZ252" s="48"/>
      <c r="EA252" s="48"/>
      <c r="EB252" s="48"/>
      <c r="EC252" s="48"/>
      <c r="ED252" s="48"/>
      <c r="EE252" s="48"/>
      <c r="EF252" s="48"/>
      <c r="EG252" s="48"/>
      <c r="EH252" s="48"/>
    </row>
    <row r="253" spans="58:138" s="47" customFormat="1" ht="12" customHeight="1">
      <c r="BF253" s="129"/>
      <c r="BG253" s="211" t="s">
        <v>191</v>
      </c>
      <c r="BH253" s="211">
        <v>752</v>
      </c>
      <c r="DF253" s="48"/>
      <c r="DG253" s="48"/>
      <c r="DH253" s="79">
        <f>DL237</f>
        <v>0</v>
      </c>
      <c r="DI253" s="77">
        <f>TRUNC(RIGHT(DH253))</f>
        <v>0</v>
      </c>
      <c r="DJ253" s="49">
        <f>IF(DI252=1,DI253+10,IF(DI253=0,0,DI253))</f>
        <v>0</v>
      </c>
      <c r="DK253" s="49">
        <f>IF(AND(DJ253&gt;9,DJ253&lt;16),IF(DJ253=10,DK258,IF(DJ253=11,DK259,IF(DJ253=12,DK260,IF(DJ253=13,DK261,IF(DJ253=14,DK262,IF(DJ253=15,DK263,)))))),"")</f>
      </c>
      <c r="DL253" s="78" t="str">
        <f>IF(DI253=1,DH258,IF(DI253=2,DH259,IF(DI253=3,DH260,IF(DI253=4,DH261,IF(DI253=5,DH262,IF(DI253=6,DH263,IF(DI253=7,DH264,IF(DI253=8,DH265,DH266))))))))</f>
        <v>девять </v>
      </c>
      <c r="DM253" s="49">
        <f>IF(AND(DJ253&gt;15,DJ253&lt;20),IF(DJ253=16,DK264,IF(DJ253=17,DK265,IF(DJ253=18,DK266,IF(DJ253=19,DK267,)))),"")</f>
      </c>
      <c r="DN253" s="77"/>
      <c r="DO253" s="76"/>
      <c r="DP253" s="48"/>
      <c r="DQ253" s="48"/>
      <c r="DR253" s="48"/>
      <c r="DS253" s="48"/>
      <c r="DT253" s="48"/>
      <c r="DU253" s="48"/>
      <c r="DV253" s="48"/>
      <c r="DW253" s="48"/>
      <c r="DX253" s="48"/>
      <c r="DY253" s="48"/>
      <c r="DZ253" s="48"/>
      <c r="EA253" s="48"/>
      <c r="EB253" s="48"/>
      <c r="EC253" s="48"/>
      <c r="ED253" s="48"/>
      <c r="EE253" s="48"/>
      <c r="EF253" s="48"/>
      <c r="EG253" s="48"/>
      <c r="EH253" s="48"/>
    </row>
    <row r="254" spans="58:138" s="47" customFormat="1" ht="12" customHeight="1">
      <c r="BF254" s="129"/>
      <c r="BG254" s="211" t="s">
        <v>192</v>
      </c>
      <c r="BH254" s="211">
        <v>744</v>
      </c>
      <c r="DF254" s="48"/>
      <c r="DG254" s="48"/>
      <c r="DH254" s="79"/>
      <c r="DI254" s="49"/>
      <c r="DJ254" s="77"/>
      <c r="DK254" s="49"/>
      <c r="DL254" s="78">
        <f>DI251*100+DI252*10+DI253</f>
        <v>0</v>
      </c>
      <c r="DM254" s="49" t="str">
        <f>IF(DL254+DL250+DL246+DL242=0,"ноль рублей ",IF(DJ253=1,"рубль ",IF(OR(DJ253=2,DJ253=3,DJ253=4),"рубля ","рублей ")))</f>
        <v>ноль рублей </v>
      </c>
      <c r="DN254" s="77"/>
      <c r="DO254" s="76"/>
      <c r="DP254" s="48"/>
      <c r="DQ254" s="48"/>
      <c r="DR254" s="48"/>
      <c r="DS254" s="48"/>
      <c r="DT254" s="48"/>
      <c r="DU254" s="48"/>
      <c r="DV254" s="48"/>
      <c r="DW254" s="48"/>
      <c r="DX254" s="48"/>
      <c r="DY254" s="48"/>
      <c r="DZ254" s="48"/>
      <c r="EA254" s="48"/>
      <c r="EB254" s="48"/>
      <c r="EC254" s="48"/>
      <c r="ED254" s="48"/>
      <c r="EE254" s="48"/>
      <c r="EF254" s="48"/>
      <c r="EG254" s="48"/>
      <c r="EH254" s="48"/>
    </row>
    <row r="255" spans="58:138" s="47" customFormat="1" ht="12" customHeight="1">
      <c r="BF255" s="129"/>
      <c r="BG255" s="211" t="s">
        <v>193</v>
      </c>
      <c r="BH255" s="211">
        <v>144</v>
      </c>
      <c r="DF255" s="48"/>
      <c r="DG255" s="48"/>
      <c r="DH255" s="77">
        <f>ROUND(100*(DL226-DL237),0)</f>
        <v>0</v>
      </c>
      <c r="DI255" s="49"/>
      <c r="DJ255" s="77">
        <f>TRUNC(DH255/10)</f>
        <v>0</v>
      </c>
      <c r="DK255" s="49"/>
      <c r="DL255" s="78">
        <f>IF(OR(DJ255=1,DJ255=0),"",IF(DJ255=2,DL259,IF(DJ255=3,DL260,IF(DJ255=4,DL261,IF(DJ255=5,DL262,IF(DJ255=6,DL263,IF(DJ255=7,DL264,IF(DJ255=8,DL265,DL266))))))))</f>
      </c>
      <c r="DM255" s="49"/>
      <c r="DN255" s="49"/>
      <c r="DO255" s="76"/>
      <c r="DP255" s="48"/>
      <c r="DQ255" s="48"/>
      <c r="DR255" s="48"/>
      <c r="DS255" s="48"/>
      <c r="DT255" s="48"/>
      <c r="DU255" s="48"/>
      <c r="DV255" s="48"/>
      <c r="DW255" s="48"/>
      <c r="DX255" s="48"/>
      <c r="DY255" s="48"/>
      <c r="DZ255" s="48"/>
      <c r="EA255" s="48"/>
      <c r="EB255" s="48"/>
      <c r="EC255" s="48"/>
      <c r="ED255" s="48"/>
      <c r="EE255" s="48"/>
      <c r="EF255" s="48"/>
      <c r="EG255" s="48"/>
      <c r="EH255" s="48"/>
    </row>
    <row r="256" spans="58:138" s="47" customFormat="1" ht="12" customHeight="1">
      <c r="BF256" s="129"/>
      <c r="BG256" s="211" t="s">
        <v>194</v>
      </c>
      <c r="BH256" s="211">
        <v>218</v>
      </c>
      <c r="DF256" s="48"/>
      <c r="DG256" s="48"/>
      <c r="DH256" s="49"/>
      <c r="DI256" s="49"/>
      <c r="DJ256" s="77">
        <f>TRUNC(DH255-DJ255*10)</f>
        <v>0</v>
      </c>
      <c r="DK256" s="49"/>
      <c r="DL256" s="78" t="str">
        <f>IF(DJ256=1,DI258,IF(DJ256=2,DI259,IF(DJ256=3,DH260,IF(DJ256=4,DH261,IF(DJ256=5,DH262,IF(DJ256=6,DH263,IF(DJ256=7,DH264,IF(DJ256=8,DH265,DH266))))))))</f>
        <v>девять </v>
      </c>
      <c r="DM256" s="49"/>
      <c r="DN256" s="49"/>
      <c r="DO256" s="76"/>
      <c r="DP256" s="48"/>
      <c r="DQ256" s="48"/>
      <c r="DR256" s="48"/>
      <c r="DS256" s="48"/>
      <c r="DT256" s="48"/>
      <c r="DU256" s="48"/>
      <c r="DV256" s="48"/>
      <c r="DW256" s="48"/>
      <c r="DX256" s="48"/>
      <c r="DY256" s="48"/>
      <c r="DZ256" s="48"/>
      <c r="EA256" s="48"/>
      <c r="EB256" s="48"/>
      <c r="EC256" s="48"/>
      <c r="ED256" s="48"/>
      <c r="EE256" s="48"/>
      <c r="EF256" s="48"/>
      <c r="EG256" s="48"/>
      <c r="EH256" s="48"/>
    </row>
    <row r="257" spans="58:138" s="47" customFormat="1" ht="12" customHeight="1">
      <c r="BF257" s="129"/>
      <c r="BG257" s="211" t="s">
        <v>195</v>
      </c>
      <c r="BH257" s="211">
        <v>226</v>
      </c>
      <c r="DF257" s="48"/>
      <c r="DG257" s="48"/>
      <c r="DH257" s="49"/>
      <c r="DI257" s="49"/>
      <c r="DJ257" s="49"/>
      <c r="DK257" s="49"/>
      <c r="DL257" s="49"/>
      <c r="DM257" s="49" t="s">
        <v>383</v>
      </c>
      <c r="DN257" s="49"/>
      <c r="DO257" s="76"/>
      <c r="DP257" s="48"/>
      <c r="DQ257" s="48"/>
      <c r="DR257" s="48"/>
      <c r="DS257" s="48"/>
      <c r="DT257" s="48"/>
      <c r="DU257" s="48"/>
      <c r="DV257" s="48"/>
      <c r="DW257" s="48"/>
      <c r="DX257" s="48"/>
      <c r="DY257" s="48"/>
      <c r="DZ257" s="48"/>
      <c r="EA257" s="48"/>
      <c r="EB257" s="48"/>
      <c r="EC257" s="48"/>
      <c r="ED257" s="48"/>
      <c r="EE257" s="48"/>
      <c r="EF257" s="48"/>
      <c r="EG257" s="48"/>
      <c r="EH257" s="48"/>
    </row>
    <row r="258" spans="58:138" s="47" customFormat="1" ht="12" customHeight="1">
      <c r="BF258" s="129"/>
      <c r="BG258" s="211" t="s">
        <v>196</v>
      </c>
      <c r="BH258" s="211">
        <v>248</v>
      </c>
      <c r="DF258" s="48"/>
      <c r="DG258" s="48"/>
      <c r="DH258" s="49" t="s">
        <v>644</v>
      </c>
      <c r="DI258" s="49" t="s">
        <v>645</v>
      </c>
      <c r="DJ258" s="49"/>
      <c r="DK258" s="49" t="s">
        <v>646</v>
      </c>
      <c r="DL258" s="49"/>
      <c r="DM258" s="49"/>
      <c r="DN258" s="49"/>
      <c r="DO258" s="76"/>
      <c r="DP258" s="48"/>
      <c r="DQ258" s="48"/>
      <c r="DR258" s="48"/>
      <c r="DS258" s="48"/>
      <c r="DT258" s="48"/>
      <c r="DU258" s="48"/>
      <c r="DV258" s="48"/>
      <c r="DW258" s="48"/>
      <c r="DX258" s="48"/>
      <c r="DY258" s="48"/>
      <c r="DZ258" s="48"/>
      <c r="EA258" s="48"/>
      <c r="EB258" s="48"/>
      <c r="EC258" s="48"/>
      <c r="ED258" s="48"/>
      <c r="EE258" s="48"/>
      <c r="EF258" s="48"/>
      <c r="EG258" s="48"/>
      <c r="EH258" s="48"/>
    </row>
    <row r="259" spans="58:138" s="47" customFormat="1" ht="12" customHeight="1">
      <c r="BF259" s="129"/>
      <c r="BG259" s="211" t="s">
        <v>197</v>
      </c>
      <c r="BH259" s="211">
        <v>232</v>
      </c>
      <c r="DF259" s="48"/>
      <c r="DG259" s="48"/>
      <c r="DH259" s="49" t="s">
        <v>647</v>
      </c>
      <c r="DI259" s="49" t="s">
        <v>648</v>
      </c>
      <c r="DJ259" s="49"/>
      <c r="DK259" s="49" t="s">
        <v>649</v>
      </c>
      <c r="DL259" s="49" t="s">
        <v>650</v>
      </c>
      <c r="DM259" s="49"/>
      <c r="DN259" s="49" t="s">
        <v>651</v>
      </c>
      <c r="DO259" s="76"/>
      <c r="DP259" s="48"/>
      <c r="DQ259" s="48"/>
      <c r="DR259" s="48"/>
      <c r="DS259" s="48"/>
      <c r="DT259" s="48"/>
      <c r="DU259" s="48"/>
      <c r="DV259" s="48"/>
      <c r="DW259" s="48"/>
      <c r="DX259" s="48"/>
      <c r="DY259" s="48"/>
      <c r="DZ259" s="48"/>
      <c r="EA259" s="48"/>
      <c r="EB259" s="48"/>
      <c r="EC259" s="48"/>
      <c r="ED259" s="48"/>
      <c r="EE259" s="48"/>
      <c r="EF259" s="48"/>
      <c r="EG259" s="48"/>
      <c r="EH259" s="48"/>
    </row>
    <row r="260" spans="58:138" s="47" customFormat="1" ht="12" customHeight="1">
      <c r="BF260" s="129"/>
      <c r="BG260" s="211" t="s">
        <v>198</v>
      </c>
      <c r="BH260" s="211">
        <v>233</v>
      </c>
      <c r="DF260" s="48"/>
      <c r="DG260" s="48"/>
      <c r="DH260" s="49" t="s">
        <v>652</v>
      </c>
      <c r="DI260" s="49"/>
      <c r="DJ260" s="49"/>
      <c r="DK260" s="49" t="s">
        <v>653</v>
      </c>
      <c r="DL260" s="49" t="s">
        <v>654</v>
      </c>
      <c r="DM260" s="49"/>
      <c r="DN260" s="49" t="s">
        <v>655</v>
      </c>
      <c r="DO260" s="76"/>
      <c r="DP260" s="48"/>
      <c r="DQ260" s="48"/>
      <c r="DR260" s="48"/>
      <c r="DS260" s="48"/>
      <c r="DT260" s="48"/>
      <c r="DU260" s="48"/>
      <c r="DV260" s="48"/>
      <c r="DW260" s="48"/>
      <c r="DX260" s="48"/>
      <c r="DY260" s="48"/>
      <c r="DZ260" s="48"/>
      <c r="EA260" s="48"/>
      <c r="EB260" s="48"/>
      <c r="EC260" s="48"/>
      <c r="ED260" s="48"/>
      <c r="EE260" s="48"/>
      <c r="EF260" s="48"/>
      <c r="EG260" s="48"/>
      <c r="EH260" s="48"/>
    </row>
    <row r="261" spans="58:138" s="47" customFormat="1" ht="12" customHeight="1">
      <c r="BF261" s="129"/>
      <c r="BG261" s="211" t="s">
        <v>199</v>
      </c>
      <c r="BH261" s="211">
        <v>231</v>
      </c>
      <c r="DF261" s="48"/>
      <c r="DG261" s="48"/>
      <c r="DH261" s="49" t="s">
        <v>656</v>
      </c>
      <c r="DI261" s="49"/>
      <c r="DJ261" s="49"/>
      <c r="DK261" s="49" t="s">
        <v>657</v>
      </c>
      <c r="DL261" s="49" t="s">
        <v>658</v>
      </c>
      <c r="DM261" s="49"/>
      <c r="DN261" s="49" t="s">
        <v>659</v>
      </c>
      <c r="DO261" s="76"/>
      <c r="DP261" s="48"/>
      <c r="DQ261" s="48"/>
      <c r="DR261" s="48"/>
      <c r="DS261" s="48"/>
      <c r="DT261" s="48"/>
      <c r="DU261" s="48"/>
      <c r="DV261" s="48"/>
      <c r="DW261" s="48"/>
      <c r="DX261" s="48"/>
      <c r="DY261" s="48"/>
      <c r="DZ261" s="48"/>
      <c r="EA261" s="48"/>
      <c r="EB261" s="48"/>
      <c r="EC261" s="48"/>
      <c r="ED261" s="48"/>
      <c r="EE261" s="48"/>
      <c r="EF261" s="48"/>
      <c r="EG261" s="48"/>
      <c r="EH261" s="48"/>
    </row>
    <row r="262" spans="58:138" s="47" customFormat="1" ht="12" customHeight="1">
      <c r="BF262" s="129"/>
      <c r="BG262" s="211" t="s">
        <v>200</v>
      </c>
      <c r="BH262" s="211">
        <v>710</v>
      </c>
      <c r="DF262" s="48"/>
      <c r="DG262" s="48"/>
      <c r="DH262" s="49" t="s">
        <v>660</v>
      </c>
      <c r="DI262" s="49"/>
      <c r="DJ262" s="49"/>
      <c r="DK262" s="49" t="s">
        <v>661</v>
      </c>
      <c r="DL262" s="49" t="s">
        <v>662</v>
      </c>
      <c r="DM262" s="49"/>
      <c r="DN262" s="49" t="s">
        <v>364</v>
      </c>
      <c r="DO262" s="76"/>
      <c r="DP262" s="48"/>
      <c r="DQ262" s="48"/>
      <c r="DR262" s="48"/>
      <c r="DS262" s="48"/>
      <c r="DT262" s="48"/>
      <c r="DU262" s="48"/>
      <c r="DV262" s="48"/>
      <c r="DW262" s="48"/>
      <c r="DX262" s="48"/>
      <c r="DY262" s="48"/>
      <c r="DZ262" s="48"/>
      <c r="EA262" s="48"/>
      <c r="EB262" s="48"/>
      <c r="EC262" s="48"/>
      <c r="ED262" s="48"/>
      <c r="EE262" s="48"/>
      <c r="EF262" s="48"/>
      <c r="EG262" s="48"/>
      <c r="EH262" s="48"/>
    </row>
    <row r="263" spans="58:138" s="47" customFormat="1" ht="12" customHeight="1">
      <c r="BF263" s="129"/>
      <c r="BG263" s="211" t="s">
        <v>201</v>
      </c>
      <c r="BH263" s="211">
        <v>239</v>
      </c>
      <c r="DF263" s="48"/>
      <c r="DG263" s="48"/>
      <c r="DH263" s="49" t="s">
        <v>365</v>
      </c>
      <c r="DI263" s="49"/>
      <c r="DJ263" s="49"/>
      <c r="DK263" s="49" t="s">
        <v>366</v>
      </c>
      <c r="DL263" s="49" t="s">
        <v>367</v>
      </c>
      <c r="DM263" s="49"/>
      <c r="DN263" s="49" t="s">
        <v>368</v>
      </c>
      <c r="DO263" s="76"/>
      <c r="DP263" s="48"/>
      <c r="DQ263" s="48"/>
      <c r="DR263" s="48"/>
      <c r="DS263" s="48"/>
      <c r="DT263" s="48"/>
      <c r="DU263" s="48"/>
      <c r="DV263" s="48"/>
      <c r="DW263" s="48"/>
      <c r="DX263" s="48"/>
      <c r="DY263" s="48"/>
      <c r="DZ263" s="48"/>
      <c r="EA263" s="48"/>
      <c r="EB263" s="48"/>
      <c r="EC263" s="48"/>
      <c r="ED263" s="48"/>
      <c r="EE263" s="48"/>
      <c r="EF263" s="48"/>
      <c r="EG263" s="48"/>
      <c r="EH263" s="48"/>
    </row>
    <row r="264" spans="58:138" s="47" customFormat="1" ht="12" customHeight="1">
      <c r="BF264" s="129"/>
      <c r="BG264" s="211" t="s">
        <v>202</v>
      </c>
      <c r="BH264" s="211">
        <v>728</v>
      </c>
      <c r="DF264" s="48"/>
      <c r="DG264" s="48"/>
      <c r="DH264" s="49" t="s">
        <v>369</v>
      </c>
      <c r="DI264" s="49"/>
      <c r="DJ264" s="49"/>
      <c r="DK264" s="49" t="s">
        <v>370</v>
      </c>
      <c r="DL264" s="49" t="s">
        <v>371</v>
      </c>
      <c r="DM264" s="49"/>
      <c r="DN264" s="49" t="s">
        <v>372</v>
      </c>
      <c r="DO264" s="76"/>
      <c r="DP264" s="48"/>
      <c r="DQ264" s="48"/>
      <c r="DR264" s="48"/>
      <c r="DS264" s="48"/>
      <c r="DT264" s="48"/>
      <c r="DU264" s="48"/>
      <c r="DV264" s="48"/>
      <c r="DW264" s="48"/>
      <c r="DX264" s="48"/>
      <c r="DY264" s="48"/>
      <c r="DZ264" s="48"/>
      <c r="EA264" s="48"/>
      <c r="EB264" s="48"/>
      <c r="EC264" s="48"/>
      <c r="ED264" s="48"/>
      <c r="EE264" s="48"/>
      <c r="EF264" s="48"/>
      <c r="EG264" s="48"/>
      <c r="EH264" s="48"/>
    </row>
    <row r="265" spans="58:138" s="47" customFormat="1" ht="12" customHeight="1">
      <c r="BF265" s="129"/>
      <c r="BG265" s="211" t="s">
        <v>203</v>
      </c>
      <c r="BH265" s="211">
        <v>388</v>
      </c>
      <c r="DF265" s="48"/>
      <c r="DG265" s="48"/>
      <c r="DH265" s="80" t="s">
        <v>373</v>
      </c>
      <c r="DI265" s="49"/>
      <c r="DJ265" s="49"/>
      <c r="DK265" s="49" t="s">
        <v>374</v>
      </c>
      <c r="DL265" s="49" t="s">
        <v>375</v>
      </c>
      <c r="DM265" s="49"/>
      <c r="DN265" s="49" t="s">
        <v>376</v>
      </c>
      <c r="DO265" s="76"/>
      <c r="DP265" s="48"/>
      <c r="DQ265" s="48"/>
      <c r="DR265" s="48"/>
      <c r="DS265" s="48"/>
      <c r="DT265" s="48"/>
      <c r="DU265" s="48"/>
      <c r="DV265" s="48"/>
      <c r="DW265" s="48"/>
      <c r="DX265" s="48"/>
      <c r="DY265" s="48"/>
      <c r="DZ265" s="48"/>
      <c r="EA265" s="48"/>
      <c r="EB265" s="48"/>
      <c r="EC265" s="48"/>
      <c r="ED265" s="48"/>
      <c r="EE265" s="48"/>
      <c r="EF265" s="48"/>
      <c r="EG265" s="48"/>
      <c r="EH265" s="48"/>
    </row>
    <row r="266" spans="58:138" s="47" customFormat="1" ht="12" customHeight="1">
      <c r="BF266" s="129"/>
      <c r="BG266" s="211" t="s">
        <v>204</v>
      </c>
      <c r="BH266" s="211">
        <v>392</v>
      </c>
      <c r="DF266" s="48"/>
      <c r="DG266" s="48"/>
      <c r="DH266" s="49" t="s">
        <v>377</v>
      </c>
      <c r="DI266" s="49"/>
      <c r="DJ266" s="49"/>
      <c r="DK266" s="49" t="s">
        <v>378</v>
      </c>
      <c r="DL266" s="49" t="s">
        <v>379</v>
      </c>
      <c r="DM266" s="49"/>
      <c r="DN266" s="49" t="s">
        <v>380</v>
      </c>
      <c r="DO266" s="76"/>
      <c r="DP266" s="48"/>
      <c r="DQ266" s="48"/>
      <c r="DR266" s="48"/>
      <c r="DS266" s="48"/>
      <c r="DT266" s="48"/>
      <c r="DU266" s="48"/>
      <c r="DV266" s="48"/>
      <c r="DW266" s="48"/>
      <c r="DX266" s="48"/>
      <c r="DY266" s="48"/>
      <c r="DZ266" s="48"/>
      <c r="EA266" s="48"/>
      <c r="EB266" s="48"/>
      <c r="EC266" s="48"/>
      <c r="ED266" s="48"/>
      <c r="EE266" s="48"/>
      <c r="EF266" s="48"/>
      <c r="EG266" s="48"/>
      <c r="EH266" s="48"/>
    </row>
    <row r="267" spans="58:138" s="47" customFormat="1" ht="12" customHeight="1">
      <c r="BF267" s="129"/>
      <c r="BG267" s="129"/>
      <c r="BH267" s="129"/>
      <c r="DF267" s="48"/>
      <c r="DG267" s="48"/>
      <c r="DH267" s="49"/>
      <c r="DI267" s="49"/>
      <c r="DJ267" s="49"/>
      <c r="DK267" s="49" t="s">
        <v>381</v>
      </c>
      <c r="DL267" s="49" t="s">
        <v>382</v>
      </c>
      <c r="DM267" s="49"/>
      <c r="DN267" s="49"/>
      <c r="DO267" s="76"/>
      <c r="DP267" s="48"/>
      <c r="DQ267" s="48"/>
      <c r="DR267" s="48"/>
      <c r="DS267" s="48"/>
      <c r="DT267" s="48"/>
      <c r="DU267" s="48"/>
      <c r="DV267" s="48"/>
      <c r="DW267" s="48"/>
      <c r="DX267" s="48"/>
      <c r="DY267" s="48"/>
      <c r="DZ267" s="48"/>
      <c r="EA267" s="48"/>
      <c r="EB267" s="48"/>
      <c r="EC267" s="48"/>
      <c r="ED267" s="48"/>
      <c r="EE267" s="48"/>
      <c r="EF267" s="48"/>
      <c r="EG267" s="48"/>
      <c r="EH267" s="48"/>
    </row>
    <row r="268" spans="58:138" s="47" customFormat="1" ht="12" customHeight="1">
      <c r="BF268" s="129"/>
      <c r="BG268" s="129"/>
      <c r="BH268" s="129"/>
      <c r="DF268" s="48"/>
      <c r="DG268" s="48"/>
      <c r="DH268" s="81"/>
      <c r="DI268" s="81"/>
      <c r="DJ268" s="81"/>
      <c r="DK268" s="81"/>
      <c r="DL268" s="81"/>
      <c r="DM268" s="81"/>
      <c r="DN268" s="81"/>
      <c r="DO268" s="76"/>
      <c r="DP268" s="48"/>
      <c r="DQ268" s="48"/>
      <c r="DR268" s="48"/>
      <c r="DS268" s="48"/>
      <c r="DT268" s="48"/>
      <c r="DU268" s="48"/>
      <c r="DV268" s="48"/>
      <c r="DW268" s="48"/>
      <c r="DX268" s="48"/>
      <c r="DY268" s="48"/>
      <c r="DZ268" s="48"/>
      <c r="EA268" s="48"/>
      <c r="EB268" s="48"/>
      <c r="EC268" s="48"/>
      <c r="ED268" s="48"/>
      <c r="EE268" s="48"/>
      <c r="EF268" s="48"/>
      <c r="EG268" s="48"/>
      <c r="EH268" s="48"/>
    </row>
    <row r="269" spans="58:138" s="47" customFormat="1" ht="12" customHeight="1">
      <c r="BF269" s="129"/>
      <c r="BG269" s="129"/>
      <c r="BH269" s="129"/>
      <c r="DF269" s="48"/>
      <c r="DG269" s="48"/>
      <c r="DH269" s="76"/>
      <c r="DI269" s="81"/>
      <c r="DJ269" s="81"/>
      <c r="DK269" s="81"/>
      <c r="DL269" s="81"/>
      <c r="DM269" s="81"/>
      <c r="DN269" s="81"/>
      <c r="DO269" s="81"/>
      <c r="DP269" s="48"/>
      <c r="DQ269" s="48"/>
      <c r="DR269" s="48"/>
      <c r="DS269" s="48"/>
      <c r="DT269" s="48"/>
      <c r="DU269" s="48"/>
      <c r="DV269" s="48"/>
      <c r="DW269" s="48"/>
      <c r="DX269" s="48"/>
      <c r="DY269" s="48"/>
      <c r="DZ269" s="48"/>
      <c r="EA269" s="48"/>
      <c r="EB269" s="48"/>
      <c r="EC269" s="48"/>
      <c r="ED269" s="48"/>
      <c r="EE269" s="48"/>
      <c r="EF269" s="48"/>
      <c r="EG269" s="48"/>
      <c r="EH269" s="48"/>
    </row>
    <row r="270" spans="110:111" ht="12" customHeight="1">
      <c r="DF270" s="40"/>
      <c r="DG270" s="40"/>
    </row>
    <row r="271" spans="110:111" ht="12" customHeight="1">
      <c r="DF271" s="40"/>
      <c r="DG271" s="40"/>
    </row>
    <row r="272" spans="110:111" ht="12" customHeight="1">
      <c r="DF272" s="40"/>
      <c r="DG272" s="40"/>
    </row>
    <row r="273" spans="110:111" ht="12" customHeight="1">
      <c r="DF273" s="40"/>
      <c r="DG273" s="40"/>
    </row>
    <row r="274" spans="110:111" ht="12" customHeight="1">
      <c r="DF274" s="40"/>
      <c r="DG274" s="40"/>
    </row>
    <row r="275" spans="110:111" ht="12" customHeight="1">
      <c r="DF275" s="40"/>
      <c r="DG275" s="40"/>
    </row>
    <row r="276" spans="110:111" ht="12" customHeight="1">
      <c r="DF276" s="40"/>
      <c r="DG276" s="40"/>
    </row>
    <row r="277" spans="110:111" ht="12" customHeight="1">
      <c r="DF277" s="40"/>
      <c r="DG277" s="40"/>
    </row>
    <row r="278" spans="110:111" ht="12" customHeight="1">
      <c r="DF278" s="40"/>
      <c r="DG278" s="40"/>
    </row>
    <row r="279" spans="110:111" ht="12" customHeight="1">
      <c r="DF279" s="40"/>
      <c r="DG279" s="40"/>
    </row>
    <row r="280" spans="110:111" ht="12" customHeight="1">
      <c r="DF280" s="40"/>
      <c r="DG280" s="40"/>
    </row>
    <row r="281" spans="110:111" ht="12" customHeight="1">
      <c r="DF281" s="40"/>
      <c r="DG281" s="40"/>
    </row>
    <row r="282" spans="110:111" ht="12" customHeight="1">
      <c r="DF282" s="40"/>
      <c r="DG282" s="40"/>
    </row>
    <row r="283" spans="110:111" ht="12" customHeight="1">
      <c r="DF283" s="40"/>
      <c r="DG283" s="40"/>
    </row>
    <row r="284" spans="110:111" ht="12" customHeight="1">
      <c r="DF284" s="40"/>
      <c r="DG284" s="40"/>
    </row>
    <row r="285" spans="110:111" ht="12" customHeight="1">
      <c r="DF285" s="40"/>
      <c r="DG285" s="40"/>
    </row>
    <row r="286" spans="110:111" ht="12" customHeight="1">
      <c r="DF286" s="40"/>
      <c r="DG286" s="40"/>
    </row>
    <row r="287" spans="110:111" ht="12" customHeight="1">
      <c r="DF287" s="40"/>
      <c r="DG287" s="40"/>
    </row>
    <row r="288" spans="110:111" ht="12" customHeight="1">
      <c r="DF288" s="40"/>
      <c r="DG288" s="40"/>
    </row>
    <row r="289" spans="110:111" ht="12" customHeight="1">
      <c r="DF289" s="40"/>
      <c r="DG289" s="40"/>
    </row>
    <row r="290" spans="110:111" ht="12" customHeight="1">
      <c r="DF290" s="40"/>
      <c r="DG290" s="40"/>
    </row>
    <row r="291" spans="110:111" ht="12" customHeight="1">
      <c r="DF291" s="40"/>
      <c r="DG291" s="40"/>
    </row>
    <row r="292" spans="110:111" ht="12" customHeight="1">
      <c r="DF292" s="40"/>
      <c r="DG292" s="40"/>
    </row>
    <row r="293" spans="110:111" ht="12" customHeight="1">
      <c r="DF293" s="40"/>
      <c r="DG293" s="40"/>
    </row>
    <row r="294" spans="110:111" ht="12" customHeight="1">
      <c r="DF294" s="40"/>
      <c r="DG294" s="40"/>
    </row>
    <row r="295" spans="110:111" ht="12" customHeight="1">
      <c r="DF295" s="40"/>
      <c r="DG295" s="40"/>
    </row>
    <row r="296" spans="110:111" ht="12" customHeight="1">
      <c r="DF296" s="40"/>
      <c r="DG296" s="40"/>
    </row>
    <row r="297" spans="110:111" ht="12" customHeight="1">
      <c r="DF297" s="40"/>
      <c r="DG297" s="40"/>
    </row>
    <row r="298" spans="110:111" ht="12" customHeight="1">
      <c r="DF298" s="40"/>
      <c r="DG298" s="40"/>
    </row>
    <row r="299" spans="110:111" ht="12" customHeight="1">
      <c r="DF299" s="40"/>
      <c r="DG299" s="40"/>
    </row>
    <row r="300" spans="110:111" ht="12" customHeight="1">
      <c r="DF300" s="40"/>
      <c r="DG300" s="40"/>
    </row>
    <row r="301" spans="110:111" ht="12" customHeight="1">
      <c r="DF301" s="40"/>
      <c r="DG301" s="40"/>
    </row>
    <row r="302" spans="110:111" ht="12" customHeight="1">
      <c r="DF302" s="40"/>
      <c r="DG302" s="40"/>
    </row>
    <row r="303" spans="110:111" ht="12" customHeight="1">
      <c r="DF303" s="40"/>
      <c r="DG303" s="40"/>
    </row>
    <row r="304" spans="110:111" ht="12" customHeight="1">
      <c r="DF304" s="40"/>
      <c r="DG304" s="40"/>
    </row>
    <row r="305" spans="110:111" ht="12" customHeight="1">
      <c r="DF305" s="40"/>
      <c r="DG305" s="40"/>
    </row>
    <row r="306" spans="110:111" ht="12" customHeight="1">
      <c r="DF306" s="40"/>
      <c r="DG306" s="40"/>
    </row>
    <row r="307" spans="110:111" ht="12" customHeight="1">
      <c r="DF307" s="40"/>
      <c r="DG307" s="40"/>
    </row>
    <row r="308" spans="110:111" ht="12" customHeight="1">
      <c r="DF308" s="40"/>
      <c r="DG308" s="40"/>
    </row>
    <row r="309" spans="110:111" ht="12" customHeight="1">
      <c r="DF309" s="40"/>
      <c r="DG309" s="40"/>
    </row>
    <row r="310" spans="110:111" ht="12" customHeight="1">
      <c r="DF310" s="40"/>
      <c r="DG310" s="40"/>
    </row>
    <row r="311" spans="110:111" ht="12" customHeight="1">
      <c r="DF311" s="40"/>
      <c r="DG311" s="40"/>
    </row>
    <row r="312" spans="110:111" ht="12" customHeight="1">
      <c r="DF312" s="40"/>
      <c r="DG312" s="40"/>
    </row>
    <row r="313" spans="110:111" ht="12" customHeight="1">
      <c r="DF313" s="40"/>
      <c r="DG313" s="40"/>
    </row>
    <row r="314" spans="110:111" ht="12" customHeight="1">
      <c r="DF314" s="40"/>
      <c r="DG314" s="40"/>
    </row>
    <row r="315" spans="110:111" ht="12" customHeight="1">
      <c r="DF315" s="40"/>
      <c r="DG315" s="40"/>
    </row>
    <row r="316" spans="110:111" ht="12" customHeight="1">
      <c r="DF316" s="40"/>
      <c r="DG316" s="40"/>
    </row>
    <row r="317" spans="110:111" ht="12" customHeight="1">
      <c r="DF317" s="40"/>
      <c r="DG317" s="40"/>
    </row>
    <row r="318" spans="110:111" ht="12" customHeight="1">
      <c r="DF318" s="40"/>
      <c r="DG318" s="40"/>
    </row>
    <row r="319" spans="110:111" ht="12" customHeight="1">
      <c r="DF319" s="40"/>
      <c r="DG319" s="40"/>
    </row>
    <row r="320" spans="110:111" ht="12" customHeight="1">
      <c r="DF320" s="40"/>
      <c r="DG320" s="40"/>
    </row>
    <row r="321" spans="110:111" ht="12" customHeight="1">
      <c r="DF321" s="40"/>
      <c r="DG321" s="40"/>
    </row>
    <row r="322" spans="110:111" ht="12" customHeight="1">
      <c r="DF322" s="40"/>
      <c r="DG322" s="40"/>
    </row>
    <row r="323" spans="110:111" ht="12" customHeight="1">
      <c r="DF323" s="40"/>
      <c r="DG323" s="40"/>
    </row>
    <row r="324" spans="110:111" ht="12" customHeight="1">
      <c r="DF324" s="40"/>
      <c r="DG324" s="40"/>
    </row>
    <row r="325" spans="110:111" ht="12" customHeight="1">
      <c r="DF325" s="40"/>
      <c r="DG325" s="40"/>
    </row>
    <row r="326" spans="110:111" ht="12" customHeight="1">
      <c r="DF326" s="40"/>
      <c r="DG326" s="40"/>
    </row>
    <row r="327" spans="110:111" ht="12" customHeight="1">
      <c r="DF327" s="40"/>
      <c r="DG327" s="40"/>
    </row>
    <row r="328" spans="110:111" ht="12" customHeight="1">
      <c r="DF328" s="40"/>
      <c r="DG328" s="40"/>
    </row>
    <row r="329" spans="110:111" ht="12" customHeight="1">
      <c r="DF329" s="40"/>
      <c r="DG329" s="40"/>
    </row>
    <row r="330" spans="110:111" ht="12" customHeight="1">
      <c r="DF330" s="40"/>
      <c r="DG330" s="40"/>
    </row>
    <row r="331" spans="110:111" ht="12" customHeight="1">
      <c r="DF331" s="40"/>
      <c r="DG331" s="40"/>
    </row>
    <row r="332" spans="110:111" ht="12" customHeight="1">
      <c r="DF332" s="40"/>
      <c r="DG332" s="40"/>
    </row>
  </sheetData>
  <sheetProtection formatCells="0" insertRows="0" deleteRows="0"/>
  <mergeCells count="281">
    <mergeCell ref="C16:BA16"/>
    <mergeCell ref="AV143:BA143"/>
    <mergeCell ref="G143:AD143"/>
    <mergeCell ref="S90:X91"/>
    <mergeCell ref="AS90:AX91"/>
    <mergeCell ref="AE143:AH143"/>
    <mergeCell ref="AL142:AN142"/>
    <mergeCell ref="AO142:AQ142"/>
    <mergeCell ref="AR142:AU142"/>
    <mergeCell ref="AI143:AK143"/>
    <mergeCell ref="AL143:AN143"/>
    <mergeCell ref="AO143:AQ143"/>
    <mergeCell ref="BH214:BH215"/>
    <mergeCell ref="BD46:BE47"/>
    <mergeCell ref="BD78:BE79"/>
    <mergeCell ref="BD90:BE91"/>
    <mergeCell ref="BD93:BE94"/>
    <mergeCell ref="C150:BA151"/>
    <mergeCell ref="AO141:AQ141"/>
    <mergeCell ref="AR143:AU143"/>
    <mergeCell ref="AV142:BA142"/>
    <mergeCell ref="AV141:BA141"/>
    <mergeCell ref="G142:H142"/>
    <mergeCell ref="I142:N142"/>
    <mergeCell ref="O142:Q142"/>
    <mergeCell ref="R142:T142"/>
    <mergeCell ref="U142:W142"/>
    <mergeCell ref="X142:Z142"/>
    <mergeCell ref="X141:Z141"/>
    <mergeCell ref="AA141:AD141"/>
    <mergeCell ref="AE141:AH141"/>
    <mergeCell ref="AE142:AH142"/>
    <mergeCell ref="AI141:AK141"/>
    <mergeCell ref="AL141:AN141"/>
    <mergeCell ref="AA142:AD142"/>
    <mergeCell ref="AI142:AK142"/>
    <mergeCell ref="AL140:AN140"/>
    <mergeCell ref="AO140:AQ140"/>
    <mergeCell ref="AR140:AU140"/>
    <mergeCell ref="AV140:BA140"/>
    <mergeCell ref="G141:H141"/>
    <mergeCell ref="I141:N141"/>
    <mergeCell ref="O141:Q141"/>
    <mergeCell ref="R141:T141"/>
    <mergeCell ref="AR141:AU141"/>
    <mergeCell ref="U141:W141"/>
    <mergeCell ref="AV139:BA139"/>
    <mergeCell ref="G140:H140"/>
    <mergeCell ref="I140:N140"/>
    <mergeCell ref="O140:Q140"/>
    <mergeCell ref="R140:T140"/>
    <mergeCell ref="U140:W140"/>
    <mergeCell ref="X140:Z140"/>
    <mergeCell ref="AA140:AD140"/>
    <mergeCell ref="AE140:AH140"/>
    <mergeCell ref="AI140:AK140"/>
    <mergeCell ref="AA139:AD139"/>
    <mergeCell ref="AE139:AH139"/>
    <mergeCell ref="AI139:AK139"/>
    <mergeCell ref="AL139:AN139"/>
    <mergeCell ref="AO139:AQ139"/>
    <mergeCell ref="AR139:AU139"/>
    <mergeCell ref="AL138:AN138"/>
    <mergeCell ref="AO138:AQ138"/>
    <mergeCell ref="AR138:AU138"/>
    <mergeCell ref="AV138:BA138"/>
    <mergeCell ref="G139:H139"/>
    <mergeCell ref="I139:N139"/>
    <mergeCell ref="O139:Q139"/>
    <mergeCell ref="R139:T139"/>
    <mergeCell ref="U139:W139"/>
    <mergeCell ref="X139:Z139"/>
    <mergeCell ref="AV137:BA137"/>
    <mergeCell ref="G138:H138"/>
    <mergeCell ref="I138:N138"/>
    <mergeCell ref="O138:Q138"/>
    <mergeCell ref="R138:T138"/>
    <mergeCell ref="U138:W138"/>
    <mergeCell ref="X138:Z138"/>
    <mergeCell ref="AA138:AD138"/>
    <mergeCell ref="AE138:AH138"/>
    <mergeCell ref="AI138:AK138"/>
    <mergeCell ref="AA137:AD137"/>
    <mergeCell ref="AE137:AH137"/>
    <mergeCell ref="AI137:AK137"/>
    <mergeCell ref="AL137:AN137"/>
    <mergeCell ref="AO137:AQ137"/>
    <mergeCell ref="AR137:AU137"/>
    <mergeCell ref="G137:H137"/>
    <mergeCell ref="I137:N137"/>
    <mergeCell ref="O137:Q137"/>
    <mergeCell ref="R137:T137"/>
    <mergeCell ref="U137:W137"/>
    <mergeCell ref="X137:Z137"/>
    <mergeCell ref="AE136:AH136"/>
    <mergeCell ref="AI136:AK136"/>
    <mergeCell ref="AL136:AN136"/>
    <mergeCell ref="AO136:AQ136"/>
    <mergeCell ref="AR136:AU136"/>
    <mergeCell ref="AV136:BA136"/>
    <mergeCell ref="AO135:AQ135"/>
    <mergeCell ref="AR135:AU135"/>
    <mergeCell ref="AV135:BA135"/>
    <mergeCell ref="G136:H136"/>
    <mergeCell ref="I136:N136"/>
    <mergeCell ref="O136:Q136"/>
    <mergeCell ref="R136:T136"/>
    <mergeCell ref="U136:W136"/>
    <mergeCell ref="X136:Z136"/>
    <mergeCell ref="AA136:AD136"/>
    <mergeCell ref="U135:W135"/>
    <mergeCell ref="X135:Z135"/>
    <mergeCell ref="AA135:AD135"/>
    <mergeCell ref="AE135:AH135"/>
    <mergeCell ref="AI135:AK135"/>
    <mergeCell ref="AL135:AN135"/>
    <mergeCell ref="G134:H134"/>
    <mergeCell ref="I134:N134"/>
    <mergeCell ref="O134:Q134"/>
    <mergeCell ref="R134:T134"/>
    <mergeCell ref="G135:H135"/>
    <mergeCell ref="I135:N135"/>
    <mergeCell ref="O135:Q135"/>
    <mergeCell ref="R135:T135"/>
    <mergeCell ref="AO134:AQ134"/>
    <mergeCell ref="AR134:AU134"/>
    <mergeCell ref="AV134:BA134"/>
    <mergeCell ref="U134:W134"/>
    <mergeCell ref="X134:Z134"/>
    <mergeCell ref="AA134:AD134"/>
    <mergeCell ref="AE134:AH134"/>
    <mergeCell ref="AA133:AD133"/>
    <mergeCell ref="AE133:AH133"/>
    <mergeCell ref="AI132:AK132"/>
    <mergeCell ref="AI134:AK134"/>
    <mergeCell ref="AV133:BA133"/>
    <mergeCell ref="AI133:AK133"/>
    <mergeCell ref="AL133:AN133"/>
    <mergeCell ref="AO133:AQ133"/>
    <mergeCell ref="AR133:AU133"/>
    <mergeCell ref="AL134:AN134"/>
    <mergeCell ref="G133:H133"/>
    <mergeCell ref="I133:N133"/>
    <mergeCell ref="O133:Q133"/>
    <mergeCell ref="R133:T133"/>
    <mergeCell ref="U133:W133"/>
    <mergeCell ref="X133:Z133"/>
    <mergeCell ref="AR132:AU132"/>
    <mergeCell ref="U132:W132"/>
    <mergeCell ref="X132:Z132"/>
    <mergeCell ref="AA132:AD132"/>
    <mergeCell ref="AE132:AH132"/>
    <mergeCell ref="AV132:BA132"/>
    <mergeCell ref="AL131:AN131"/>
    <mergeCell ref="AO131:AQ131"/>
    <mergeCell ref="AR131:AU131"/>
    <mergeCell ref="AV131:BA131"/>
    <mergeCell ref="G132:H132"/>
    <mergeCell ref="I132:N132"/>
    <mergeCell ref="O132:Q132"/>
    <mergeCell ref="R132:T132"/>
    <mergeCell ref="AL132:AN132"/>
    <mergeCell ref="AO132:AQ132"/>
    <mergeCell ref="AV130:BA130"/>
    <mergeCell ref="G131:H131"/>
    <mergeCell ref="I131:N131"/>
    <mergeCell ref="O131:Q131"/>
    <mergeCell ref="R131:T131"/>
    <mergeCell ref="U131:W131"/>
    <mergeCell ref="X131:Z131"/>
    <mergeCell ref="AA131:AD131"/>
    <mergeCell ref="AE131:AH131"/>
    <mergeCell ref="AI131:AK131"/>
    <mergeCell ref="AA130:AD130"/>
    <mergeCell ref="AE130:AH130"/>
    <mergeCell ref="AI130:AK130"/>
    <mergeCell ref="AL130:AN130"/>
    <mergeCell ref="AO130:AQ130"/>
    <mergeCell ref="AR130:AU130"/>
    <mergeCell ref="AL129:AN129"/>
    <mergeCell ref="AO129:AQ129"/>
    <mergeCell ref="AR129:AU129"/>
    <mergeCell ref="AV129:BA129"/>
    <mergeCell ref="G130:H130"/>
    <mergeCell ref="I130:N130"/>
    <mergeCell ref="O130:Q130"/>
    <mergeCell ref="R130:T130"/>
    <mergeCell ref="U130:W130"/>
    <mergeCell ref="X130:Z130"/>
    <mergeCell ref="AV128:BA128"/>
    <mergeCell ref="G129:H129"/>
    <mergeCell ref="I129:N129"/>
    <mergeCell ref="O129:Q129"/>
    <mergeCell ref="R129:T129"/>
    <mergeCell ref="U129:W129"/>
    <mergeCell ref="X129:Z129"/>
    <mergeCell ref="AA129:AD129"/>
    <mergeCell ref="AE129:AH129"/>
    <mergeCell ref="AI129:AK129"/>
    <mergeCell ref="AI128:AK128"/>
    <mergeCell ref="AL128:AN128"/>
    <mergeCell ref="AO128:AQ128"/>
    <mergeCell ref="AA128:AD128"/>
    <mergeCell ref="AE128:AH128"/>
    <mergeCell ref="AR128:AU128"/>
    <mergeCell ref="AL120:AN127"/>
    <mergeCell ref="AO120:AQ127"/>
    <mergeCell ref="AR120:AU127"/>
    <mergeCell ref="AV120:BA127"/>
    <mergeCell ref="G128:H128"/>
    <mergeCell ref="I128:N128"/>
    <mergeCell ref="O128:Q128"/>
    <mergeCell ref="R128:T128"/>
    <mergeCell ref="U128:W128"/>
    <mergeCell ref="X128:Z128"/>
    <mergeCell ref="O120:T123"/>
    <mergeCell ref="U120:W127"/>
    <mergeCell ref="X120:Z127"/>
    <mergeCell ref="AA120:AD127"/>
    <mergeCell ref="AE120:AH127"/>
    <mergeCell ref="AI120:AK127"/>
    <mergeCell ref="Z112:AE113"/>
    <mergeCell ref="H117:O118"/>
    <mergeCell ref="Q117:X118"/>
    <mergeCell ref="Z117:AE118"/>
    <mergeCell ref="AH104:AZ118"/>
    <mergeCell ref="C120:F143"/>
    <mergeCell ref="G120:H127"/>
    <mergeCell ref="I120:N127"/>
    <mergeCell ref="O124:Q127"/>
    <mergeCell ref="R124:T127"/>
    <mergeCell ref="AH98:AZ99"/>
    <mergeCell ref="C89:F100"/>
    <mergeCell ref="M90:N91"/>
    <mergeCell ref="L93:AE94"/>
    <mergeCell ref="H98:AE99"/>
    <mergeCell ref="C101:F119"/>
    <mergeCell ref="AB105:AE106"/>
    <mergeCell ref="I105:X106"/>
    <mergeCell ref="H112:O113"/>
    <mergeCell ref="Q112:X113"/>
    <mergeCell ref="AT58:AZ59"/>
    <mergeCell ref="AI64:AL65"/>
    <mergeCell ref="AP64:AS65"/>
    <mergeCell ref="AO68:AS69"/>
    <mergeCell ref="AM90:AN91"/>
    <mergeCell ref="AL93:AZ94"/>
    <mergeCell ref="AP52:AS53"/>
    <mergeCell ref="C57:F88"/>
    <mergeCell ref="L78:M79"/>
    <mergeCell ref="Q78:S79"/>
    <mergeCell ref="AB78:AE79"/>
    <mergeCell ref="L81:AE82"/>
    <mergeCell ref="L86:AE87"/>
    <mergeCell ref="U63:AF65"/>
    <mergeCell ref="AT37:AZ38"/>
    <mergeCell ref="AT40:AZ41"/>
    <mergeCell ref="AT43:AZ44"/>
    <mergeCell ref="C26:F56"/>
    <mergeCell ref="K46:L47"/>
    <mergeCell ref="P46:R47"/>
    <mergeCell ref="AB46:AE47"/>
    <mergeCell ref="K49:AE50"/>
    <mergeCell ref="K54:AE55"/>
    <mergeCell ref="AK29:AO30"/>
    <mergeCell ref="AW34:AZ35"/>
    <mergeCell ref="I29:M29"/>
    <mergeCell ref="O29:S29"/>
    <mergeCell ref="O31:S31"/>
    <mergeCell ref="U29:AF29"/>
    <mergeCell ref="I31:M31"/>
    <mergeCell ref="AK23:AO24"/>
    <mergeCell ref="AX23:AZ24"/>
    <mergeCell ref="B1:BB1"/>
    <mergeCell ref="AI52:AL53"/>
    <mergeCell ref="C18:F25"/>
    <mergeCell ref="L19:AE19"/>
    <mergeCell ref="O23:S24"/>
    <mergeCell ref="AA23:AE24"/>
    <mergeCell ref="AW29:AZ30"/>
    <mergeCell ref="AK34:AO35"/>
  </mergeCells>
  <dataValidations count="2">
    <dataValidation type="list" allowBlank="1" showInputMessage="1" showErrorMessage="1" sqref="I76 AL19 I44 I41 I39 I37 T34 N34 H34 H31 N31 T31 T29 N29 H29 AV19 AP19 H60 M60 T60 H63 M63 T63 H67 I69 I71 I73">
      <formula1>$BF$18:$BF$19</formula1>
    </dataValidation>
    <dataValidation type="list" allowBlank="1" showInputMessage="1" showErrorMessage="1" sqref="BD46:BE47 BD78:BE79 BD90:BE91 BD93:BE94">
      <formula1>$BG$18:$BG$266</formula1>
    </dataValidation>
  </dataValidations>
  <printOptions horizontalCentered="1"/>
  <pageMargins left="0.6299212598425197" right="0.3937007874015748" top="0.2362204724409449" bottom="0.31496062992125984" header="0.1968503937007874" footer="0.1968503937007874"/>
  <pageSetup horizontalDpi="300" verticalDpi="300" orientation="landscape" paperSize="9" r:id="rId3"/>
  <headerFooter>
    <oddFooter>&amp;L&amp;"Tahoma,обычный"&amp;6© ИПС ЭКСПЕРТ&amp;C&amp;"Tahoma,обычный"&amp;6(017) 354 78 92, 354 78 76&amp;R&amp;"Tahoma,обычный"&amp;6www.expert.by</oddFooter>
  </headerFooter>
  <rowBreaks count="1" manualBreakCount="1">
    <brk id="100" min="2" max="52"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B1:K621"/>
  <sheetViews>
    <sheetView zoomScalePageLayoutView="0" workbookViewId="0" topLeftCell="A1">
      <selection activeCell="A1" sqref="A1"/>
    </sheetView>
  </sheetViews>
  <sheetFormatPr defaultColWidth="9.00390625" defaultRowHeight="12.75"/>
  <cols>
    <col min="1" max="2" width="2.75390625" style="217" customWidth="1"/>
    <col min="3" max="3" width="107.75390625" style="217" customWidth="1"/>
    <col min="4" max="111" width="2.75390625" style="217" customWidth="1"/>
    <col min="112" max="16384" width="9.125" style="217" customWidth="1"/>
  </cols>
  <sheetData>
    <row r="1" spans="2:11" ht="15" customHeight="1" thickBot="1">
      <c r="B1" s="384" t="s">
        <v>757</v>
      </c>
      <c r="C1" s="384"/>
      <c r="D1" s="384"/>
      <c r="E1" s="218"/>
      <c r="F1" s="218"/>
      <c r="G1" s="218"/>
      <c r="H1" s="218"/>
      <c r="I1" s="218"/>
      <c r="J1" s="218"/>
      <c r="K1" s="218"/>
    </row>
    <row r="2" spans="2:4" ht="10.5">
      <c r="B2" s="219"/>
      <c r="C2" s="220"/>
      <c r="D2" s="221"/>
    </row>
    <row r="3" spans="2:4" ht="10.5" customHeight="1">
      <c r="B3" s="222"/>
      <c r="C3" s="140" t="s">
        <v>212</v>
      </c>
      <c r="D3" s="223"/>
    </row>
    <row r="4" spans="2:4" ht="10.5" customHeight="1">
      <c r="B4" s="222"/>
      <c r="C4" s="140" t="s">
        <v>213</v>
      </c>
      <c r="D4" s="223"/>
    </row>
    <row r="5" spans="2:4" ht="10.5" customHeight="1">
      <c r="B5" s="222"/>
      <c r="C5" s="140" t="s">
        <v>205</v>
      </c>
      <c r="D5" s="223"/>
    </row>
    <row r="6" spans="2:4" ht="10.5" customHeight="1">
      <c r="B6" s="222"/>
      <c r="C6" s="140" t="s">
        <v>206</v>
      </c>
      <c r="D6" s="223"/>
    </row>
    <row r="7" spans="2:4" ht="10.5" customHeight="1">
      <c r="B7" s="222"/>
      <c r="C7" s="140" t="s">
        <v>207</v>
      </c>
      <c r="D7" s="223"/>
    </row>
    <row r="8" spans="2:4" ht="10.5" customHeight="1">
      <c r="B8" s="222"/>
      <c r="C8" s="140" t="s">
        <v>214</v>
      </c>
      <c r="D8" s="223"/>
    </row>
    <row r="9" spans="2:4" ht="10.5" customHeight="1">
      <c r="B9" s="222"/>
      <c r="C9" s="140"/>
      <c r="D9" s="223"/>
    </row>
    <row r="10" spans="2:4" ht="10.5" customHeight="1">
      <c r="B10" s="222"/>
      <c r="C10" s="224"/>
      <c r="D10" s="223"/>
    </row>
    <row r="11" spans="2:4" ht="12" customHeight="1">
      <c r="B11" s="222"/>
      <c r="C11" s="140"/>
      <c r="D11" s="223"/>
    </row>
    <row r="12" spans="2:4" ht="12" customHeight="1">
      <c r="B12" s="222"/>
      <c r="C12" s="225" t="s">
        <v>215</v>
      </c>
      <c r="D12" s="223"/>
    </row>
    <row r="13" spans="2:4" ht="21">
      <c r="B13" s="222"/>
      <c r="C13" s="231" t="s">
        <v>216</v>
      </c>
      <c r="D13" s="223"/>
    </row>
    <row r="14" spans="2:4" ht="12" customHeight="1">
      <c r="B14" s="222"/>
      <c r="C14" s="140"/>
      <c r="D14" s="223"/>
    </row>
    <row r="15" spans="2:4" ht="10.5">
      <c r="B15" s="222"/>
      <c r="C15" s="233" t="s">
        <v>217</v>
      </c>
      <c r="D15" s="223"/>
    </row>
    <row r="16" spans="2:4" ht="12" customHeight="1">
      <c r="B16" s="222"/>
      <c r="C16" s="234" t="s">
        <v>218</v>
      </c>
      <c r="D16" s="223"/>
    </row>
    <row r="17" spans="2:4" ht="12.75" customHeight="1">
      <c r="B17" s="222"/>
      <c r="C17" s="227"/>
      <c r="D17" s="223"/>
    </row>
    <row r="18" spans="2:4" ht="21">
      <c r="B18" s="222"/>
      <c r="C18" s="226" t="s">
        <v>219</v>
      </c>
      <c r="D18" s="223"/>
    </row>
    <row r="19" spans="2:4" ht="21">
      <c r="B19" s="222"/>
      <c r="C19" s="228" t="s">
        <v>220</v>
      </c>
      <c r="D19" s="223"/>
    </row>
    <row r="20" spans="2:4" ht="21">
      <c r="B20" s="222"/>
      <c r="C20" s="226" t="s">
        <v>221</v>
      </c>
      <c r="D20" s="223"/>
    </row>
    <row r="21" spans="2:4" ht="31.5">
      <c r="B21" s="222"/>
      <c r="C21" s="226" t="s">
        <v>741</v>
      </c>
      <c r="D21" s="223"/>
    </row>
    <row r="22" spans="2:4" ht="31.5">
      <c r="B22" s="222"/>
      <c r="C22" s="226" t="s">
        <v>762</v>
      </c>
      <c r="D22" s="223"/>
    </row>
    <row r="23" spans="2:4" ht="31.5">
      <c r="B23" s="222"/>
      <c r="C23" s="226" t="s">
        <v>763</v>
      </c>
      <c r="D23" s="223"/>
    </row>
    <row r="24" spans="2:4" ht="42">
      <c r="B24" s="222"/>
      <c r="C24" s="226" t="s">
        <v>245</v>
      </c>
      <c r="D24" s="223"/>
    </row>
    <row r="25" spans="2:4" ht="31.5">
      <c r="B25" s="222"/>
      <c r="C25" s="226" t="s">
        <v>246</v>
      </c>
      <c r="D25" s="223"/>
    </row>
    <row r="26" spans="2:4" ht="42">
      <c r="B26" s="222"/>
      <c r="C26" s="226" t="s">
        <v>764</v>
      </c>
      <c r="D26" s="223"/>
    </row>
    <row r="27" spans="2:4" ht="31.5">
      <c r="B27" s="222"/>
      <c r="C27" s="226" t="s">
        <v>765</v>
      </c>
      <c r="D27" s="223"/>
    </row>
    <row r="28" spans="2:4" ht="21">
      <c r="B28" s="222"/>
      <c r="C28" s="227" t="s">
        <v>247</v>
      </c>
      <c r="D28" s="223"/>
    </row>
    <row r="29" spans="2:4" ht="31.5">
      <c r="B29" s="222"/>
      <c r="C29" s="226" t="s">
        <v>766</v>
      </c>
      <c r="D29" s="223"/>
    </row>
    <row r="30" spans="2:4" ht="42">
      <c r="B30" s="222"/>
      <c r="C30" s="226" t="s">
        <v>248</v>
      </c>
      <c r="D30" s="223"/>
    </row>
    <row r="31" spans="2:4" ht="31.5">
      <c r="B31" s="222"/>
      <c r="C31" s="226" t="s">
        <v>249</v>
      </c>
      <c r="D31" s="223"/>
    </row>
    <row r="32" spans="2:4" ht="31.5">
      <c r="B32" s="222"/>
      <c r="C32" s="226" t="s">
        <v>767</v>
      </c>
      <c r="D32" s="223"/>
    </row>
    <row r="33" spans="2:4" ht="10.5">
      <c r="B33" s="222"/>
      <c r="C33" s="226" t="s">
        <v>250</v>
      </c>
      <c r="D33" s="223"/>
    </row>
    <row r="34" spans="2:4" ht="21">
      <c r="B34" s="222"/>
      <c r="C34" s="226" t="s">
        <v>251</v>
      </c>
      <c r="D34" s="223"/>
    </row>
    <row r="35" spans="2:4" ht="31.5">
      <c r="B35" s="222"/>
      <c r="C35" s="226" t="s">
        <v>729</v>
      </c>
      <c r="D35" s="223"/>
    </row>
    <row r="36" spans="2:4" ht="10.5">
      <c r="B36" s="222"/>
      <c r="C36" s="226" t="s">
        <v>730</v>
      </c>
      <c r="D36" s="223"/>
    </row>
    <row r="37" spans="2:4" ht="10.5">
      <c r="B37" s="222"/>
      <c r="C37" s="226" t="s">
        <v>252</v>
      </c>
      <c r="D37" s="223"/>
    </row>
    <row r="38" spans="2:4" ht="10.5">
      <c r="B38" s="222"/>
      <c r="C38" s="226" t="s">
        <v>253</v>
      </c>
      <c r="D38" s="223"/>
    </row>
    <row r="39" spans="2:4" ht="42">
      <c r="B39" s="222"/>
      <c r="C39" s="226" t="s">
        <v>731</v>
      </c>
      <c r="D39" s="223"/>
    </row>
    <row r="40" spans="2:4" ht="10.5">
      <c r="B40" s="222"/>
      <c r="C40" s="226" t="s">
        <v>254</v>
      </c>
      <c r="D40" s="223"/>
    </row>
    <row r="41" spans="2:4" ht="21">
      <c r="B41" s="222"/>
      <c r="C41" s="226" t="s">
        <v>732</v>
      </c>
      <c r="D41" s="223"/>
    </row>
    <row r="42" spans="2:4" ht="10.5">
      <c r="B42" s="222"/>
      <c r="C42" s="226" t="s">
        <v>255</v>
      </c>
      <c r="D42" s="223"/>
    </row>
    <row r="43" spans="2:4" ht="10.5">
      <c r="B43" s="222"/>
      <c r="C43" s="226" t="s">
        <v>256</v>
      </c>
      <c r="D43" s="223"/>
    </row>
    <row r="44" spans="2:4" ht="10.5">
      <c r="B44" s="222"/>
      <c r="C44" s="226" t="s">
        <v>733</v>
      </c>
      <c r="D44" s="223"/>
    </row>
    <row r="45" spans="2:4" ht="21">
      <c r="B45" s="222"/>
      <c r="C45" s="226" t="s">
        <v>734</v>
      </c>
      <c r="D45" s="223"/>
    </row>
    <row r="46" spans="2:4" ht="10.5">
      <c r="B46" s="222"/>
      <c r="C46" s="226" t="s">
        <v>257</v>
      </c>
      <c r="D46" s="223"/>
    </row>
    <row r="47" spans="2:4" ht="21">
      <c r="B47" s="222"/>
      <c r="C47" s="226" t="s">
        <v>258</v>
      </c>
      <c r="D47" s="223"/>
    </row>
    <row r="48" spans="2:4" ht="10.5">
      <c r="B48" s="222"/>
      <c r="C48" s="226" t="s">
        <v>259</v>
      </c>
      <c r="D48" s="223"/>
    </row>
    <row r="49" spans="2:4" ht="10.5">
      <c r="B49" s="222"/>
      <c r="C49" s="226" t="s">
        <v>260</v>
      </c>
      <c r="D49" s="223"/>
    </row>
    <row r="50" spans="2:4" ht="10.5">
      <c r="B50" s="222"/>
      <c r="C50" s="226" t="s">
        <v>261</v>
      </c>
      <c r="D50" s="223"/>
    </row>
    <row r="51" spans="2:4" ht="10.5">
      <c r="B51" s="222"/>
      <c r="C51" s="226" t="s">
        <v>262</v>
      </c>
      <c r="D51" s="223"/>
    </row>
    <row r="52" spans="2:4" ht="31.5">
      <c r="B52" s="222"/>
      <c r="C52" s="226" t="s">
        <v>735</v>
      </c>
      <c r="D52" s="223"/>
    </row>
    <row r="53" spans="2:4" ht="10.5">
      <c r="B53" s="222"/>
      <c r="C53" s="226" t="s">
        <v>263</v>
      </c>
      <c r="D53" s="223"/>
    </row>
    <row r="54" spans="2:4" ht="31.5">
      <c r="B54" s="222"/>
      <c r="C54" s="226" t="s">
        <v>736</v>
      </c>
      <c r="D54" s="223"/>
    </row>
    <row r="55" spans="2:4" ht="42">
      <c r="B55" s="222"/>
      <c r="C55" s="226" t="s">
        <v>737</v>
      </c>
      <c r="D55" s="223"/>
    </row>
    <row r="56" spans="2:4" ht="10.5">
      <c r="B56" s="222"/>
      <c r="C56" s="226" t="s">
        <v>264</v>
      </c>
      <c r="D56" s="223"/>
    </row>
    <row r="57" spans="2:4" ht="21">
      <c r="B57" s="222"/>
      <c r="C57" s="226" t="s">
        <v>265</v>
      </c>
      <c r="D57" s="223"/>
    </row>
    <row r="58" spans="2:4" ht="31.5">
      <c r="B58" s="222"/>
      <c r="C58" s="226" t="s">
        <v>738</v>
      </c>
      <c r="D58" s="223"/>
    </row>
    <row r="59" spans="2:4" ht="21">
      <c r="B59" s="222"/>
      <c r="C59" s="226" t="s">
        <v>768</v>
      </c>
      <c r="D59" s="223"/>
    </row>
    <row r="60" spans="2:4" ht="10.5">
      <c r="B60" s="222"/>
      <c r="C60" s="226" t="s">
        <v>268</v>
      </c>
      <c r="D60" s="223"/>
    </row>
    <row r="61" spans="2:4" ht="10.5">
      <c r="B61" s="222"/>
      <c r="C61" s="226" t="s">
        <v>269</v>
      </c>
      <c r="D61" s="223"/>
    </row>
    <row r="62" spans="2:4" ht="21">
      <c r="B62" s="222"/>
      <c r="C62" s="226" t="s">
        <v>270</v>
      </c>
      <c r="D62" s="223"/>
    </row>
    <row r="63" spans="2:4" ht="10.5">
      <c r="B63" s="222"/>
      <c r="C63" s="226"/>
      <c r="D63" s="223"/>
    </row>
    <row r="64" spans="2:4" ht="10.5">
      <c r="B64" s="222"/>
      <c r="C64" s="233" t="s">
        <v>271</v>
      </c>
      <c r="D64" s="223"/>
    </row>
    <row r="65" spans="2:4" ht="10.5">
      <c r="B65" s="222"/>
      <c r="C65" s="233" t="s">
        <v>272</v>
      </c>
      <c r="D65" s="223"/>
    </row>
    <row r="66" spans="2:4" ht="10.5">
      <c r="B66" s="222"/>
      <c r="C66" s="226"/>
      <c r="D66" s="223"/>
    </row>
    <row r="67" spans="2:4" ht="21">
      <c r="B67" s="222"/>
      <c r="C67" s="226" t="s">
        <v>273</v>
      </c>
      <c r="D67" s="223"/>
    </row>
    <row r="68" spans="2:4" ht="10.5">
      <c r="B68" s="222"/>
      <c r="C68" s="226" t="s">
        <v>274</v>
      </c>
      <c r="D68" s="223"/>
    </row>
    <row r="69" spans="2:4" ht="10.5">
      <c r="B69" s="222"/>
      <c r="C69" s="226" t="s">
        <v>275</v>
      </c>
      <c r="D69" s="223"/>
    </row>
    <row r="70" spans="2:4" ht="42">
      <c r="B70" s="222"/>
      <c r="C70" s="226" t="s">
        <v>276</v>
      </c>
      <c r="D70" s="223"/>
    </row>
    <row r="71" spans="2:4" ht="10.5">
      <c r="B71" s="222"/>
      <c r="C71" s="226" t="s">
        <v>769</v>
      </c>
      <c r="D71" s="223"/>
    </row>
    <row r="72" spans="2:4" ht="10.5">
      <c r="B72" s="222"/>
      <c r="C72" s="226" t="s">
        <v>277</v>
      </c>
      <c r="D72" s="223"/>
    </row>
    <row r="73" spans="2:4" ht="10.5">
      <c r="B73" s="222"/>
      <c r="C73" s="226" t="s">
        <v>278</v>
      </c>
      <c r="D73" s="223"/>
    </row>
    <row r="74" spans="2:4" ht="21">
      <c r="B74" s="222"/>
      <c r="C74" s="226" t="s">
        <v>279</v>
      </c>
      <c r="D74" s="223"/>
    </row>
    <row r="75" spans="2:4" ht="21">
      <c r="B75" s="222"/>
      <c r="C75" s="226" t="s">
        <v>280</v>
      </c>
      <c r="D75" s="223"/>
    </row>
    <row r="76" spans="2:4" ht="21">
      <c r="B76" s="222"/>
      <c r="C76" s="226" t="s">
        <v>739</v>
      </c>
      <c r="D76" s="223"/>
    </row>
    <row r="77" spans="2:4" ht="10.5">
      <c r="B77" s="222"/>
      <c r="C77" s="226" t="s">
        <v>740</v>
      </c>
      <c r="D77" s="223"/>
    </row>
    <row r="78" spans="2:4" ht="31.5">
      <c r="B78" s="222"/>
      <c r="C78" s="226" t="s">
        <v>812</v>
      </c>
      <c r="D78" s="223"/>
    </row>
    <row r="79" spans="2:4" ht="21">
      <c r="B79" s="222"/>
      <c r="C79" s="226" t="s">
        <v>281</v>
      </c>
      <c r="D79" s="223"/>
    </row>
    <row r="80" spans="2:4" ht="10.5">
      <c r="B80" s="222"/>
      <c r="C80" s="226" t="s">
        <v>282</v>
      </c>
      <c r="D80" s="223"/>
    </row>
    <row r="81" spans="2:4" ht="10.5">
      <c r="B81" s="222"/>
      <c r="C81" s="226" t="s">
        <v>813</v>
      </c>
      <c r="D81" s="223"/>
    </row>
    <row r="82" spans="2:4" ht="10.5">
      <c r="B82" s="222"/>
      <c r="C82" s="226" t="s">
        <v>814</v>
      </c>
      <c r="D82" s="223"/>
    </row>
    <row r="83" spans="2:4" ht="21">
      <c r="B83" s="222"/>
      <c r="C83" s="226" t="s">
        <v>283</v>
      </c>
      <c r="D83" s="223"/>
    </row>
    <row r="84" spans="2:4" ht="10.5">
      <c r="B84" s="222"/>
      <c r="C84" s="226" t="s">
        <v>284</v>
      </c>
      <c r="D84" s="223"/>
    </row>
    <row r="85" spans="2:4" ht="21">
      <c r="B85" s="222"/>
      <c r="C85" s="226" t="s">
        <v>815</v>
      </c>
      <c r="D85" s="223"/>
    </row>
    <row r="86" spans="2:4" ht="21">
      <c r="B86" s="222"/>
      <c r="C86" s="226" t="s">
        <v>285</v>
      </c>
      <c r="D86" s="223"/>
    </row>
    <row r="87" spans="2:4" ht="21">
      <c r="B87" s="222"/>
      <c r="C87" s="226" t="s">
        <v>286</v>
      </c>
      <c r="D87" s="223"/>
    </row>
    <row r="88" spans="2:4" ht="10.5">
      <c r="B88" s="222"/>
      <c r="C88" s="226" t="s">
        <v>287</v>
      </c>
      <c r="D88" s="223"/>
    </row>
    <row r="89" spans="2:4" ht="21">
      <c r="B89" s="222"/>
      <c r="C89" s="226" t="s">
        <v>816</v>
      </c>
      <c r="D89" s="223"/>
    </row>
    <row r="90" spans="2:4" ht="21">
      <c r="B90" s="222"/>
      <c r="C90" s="226" t="s">
        <v>817</v>
      </c>
      <c r="D90" s="223"/>
    </row>
    <row r="91" spans="2:4" ht="21">
      <c r="B91" s="222"/>
      <c r="C91" s="226" t="s">
        <v>770</v>
      </c>
      <c r="D91" s="223"/>
    </row>
    <row r="92" spans="2:4" ht="42">
      <c r="B92" s="222"/>
      <c r="C92" s="226" t="s">
        <v>288</v>
      </c>
      <c r="D92" s="223"/>
    </row>
    <row r="93" spans="2:4" ht="31.5">
      <c r="B93" s="222"/>
      <c r="C93" s="226" t="s">
        <v>818</v>
      </c>
      <c r="D93" s="223"/>
    </row>
    <row r="94" spans="2:4" ht="31.5">
      <c r="B94" s="222"/>
      <c r="C94" s="226" t="s">
        <v>819</v>
      </c>
      <c r="D94" s="223"/>
    </row>
    <row r="95" spans="2:4" ht="42">
      <c r="B95" s="222"/>
      <c r="C95" s="226" t="s">
        <v>289</v>
      </c>
      <c r="D95" s="223"/>
    </row>
    <row r="96" spans="2:4" ht="31.5">
      <c r="B96" s="222"/>
      <c r="C96" s="226" t="s">
        <v>820</v>
      </c>
      <c r="D96" s="223"/>
    </row>
    <row r="97" spans="2:4" ht="31.5">
      <c r="B97" s="222"/>
      <c r="C97" s="226" t="s">
        <v>290</v>
      </c>
      <c r="D97" s="223"/>
    </row>
    <row r="98" spans="2:4" ht="42">
      <c r="B98" s="222"/>
      <c r="C98" s="226" t="s">
        <v>821</v>
      </c>
      <c r="D98" s="223"/>
    </row>
    <row r="99" spans="2:4" ht="21">
      <c r="B99" s="222"/>
      <c r="C99" s="226" t="s">
        <v>291</v>
      </c>
      <c r="D99" s="223"/>
    </row>
    <row r="100" spans="2:4" ht="42">
      <c r="B100" s="222"/>
      <c r="C100" s="226" t="s">
        <v>822</v>
      </c>
      <c r="D100" s="223"/>
    </row>
    <row r="101" spans="2:4" ht="42">
      <c r="B101" s="222"/>
      <c r="C101" s="226" t="s">
        <v>823</v>
      </c>
      <c r="D101" s="223"/>
    </row>
    <row r="102" spans="2:4" ht="10.5">
      <c r="B102" s="222"/>
      <c r="C102" s="226" t="s">
        <v>292</v>
      </c>
      <c r="D102" s="223"/>
    </row>
    <row r="103" spans="2:4" ht="42">
      <c r="B103" s="222"/>
      <c r="C103" s="226" t="s">
        <v>771</v>
      </c>
      <c r="D103" s="223"/>
    </row>
    <row r="104" spans="2:4" ht="10.5">
      <c r="B104" s="222"/>
      <c r="C104" s="226"/>
      <c r="D104" s="223"/>
    </row>
    <row r="105" spans="2:4" ht="10.5">
      <c r="B105" s="222"/>
      <c r="C105" s="233" t="s">
        <v>293</v>
      </c>
      <c r="D105" s="223"/>
    </row>
    <row r="106" spans="2:4" ht="10.5">
      <c r="B106" s="222"/>
      <c r="C106" s="233" t="s">
        <v>294</v>
      </c>
      <c r="D106" s="223"/>
    </row>
    <row r="107" spans="2:4" ht="10.5">
      <c r="B107" s="222"/>
      <c r="C107" s="226"/>
      <c r="D107" s="223"/>
    </row>
    <row r="108" spans="2:4" ht="10.5">
      <c r="B108" s="222"/>
      <c r="C108" s="226" t="s">
        <v>295</v>
      </c>
      <c r="D108" s="223"/>
    </row>
    <row r="109" spans="2:4" ht="10.5">
      <c r="B109" s="222"/>
      <c r="C109" s="226" t="s">
        <v>296</v>
      </c>
      <c r="D109" s="223"/>
    </row>
    <row r="110" spans="2:4" ht="10.5">
      <c r="B110" s="222"/>
      <c r="C110" s="226" t="s">
        <v>297</v>
      </c>
      <c r="D110" s="223"/>
    </row>
    <row r="111" spans="2:4" ht="10.5">
      <c r="B111" s="222"/>
      <c r="C111" s="226" t="s">
        <v>298</v>
      </c>
      <c r="D111" s="223"/>
    </row>
    <row r="112" spans="2:4" ht="10.5">
      <c r="B112" s="222"/>
      <c r="C112" s="226" t="s">
        <v>299</v>
      </c>
      <c r="D112" s="223"/>
    </row>
    <row r="113" spans="2:4" ht="10.5">
      <c r="B113" s="222"/>
      <c r="C113" s="226" t="s">
        <v>300</v>
      </c>
      <c r="D113" s="223"/>
    </row>
    <row r="114" spans="2:4" ht="10.5">
      <c r="B114" s="222"/>
      <c r="C114" s="226" t="s">
        <v>301</v>
      </c>
      <c r="D114" s="223"/>
    </row>
    <row r="115" spans="2:4" ht="21">
      <c r="B115" s="222"/>
      <c r="C115" s="226" t="s">
        <v>302</v>
      </c>
      <c r="D115" s="223"/>
    </row>
    <row r="116" spans="2:4" ht="10.5">
      <c r="B116" s="222"/>
      <c r="C116" s="226" t="s">
        <v>303</v>
      </c>
      <c r="D116" s="223"/>
    </row>
    <row r="117" spans="2:4" ht="10.5">
      <c r="B117" s="222"/>
      <c r="C117" s="226" t="s">
        <v>304</v>
      </c>
      <c r="D117" s="223"/>
    </row>
    <row r="118" spans="2:4" ht="10.5">
      <c r="B118" s="222"/>
      <c r="C118" s="226" t="s">
        <v>31</v>
      </c>
      <c r="D118" s="223"/>
    </row>
    <row r="119" spans="2:4" ht="10.5">
      <c r="B119" s="222"/>
      <c r="C119" s="232" t="s">
        <v>305</v>
      </c>
      <c r="D119" s="223"/>
    </row>
    <row r="120" spans="2:4" ht="10.5">
      <c r="B120" s="222"/>
      <c r="C120" s="226" t="s">
        <v>31</v>
      </c>
      <c r="D120" s="223"/>
    </row>
    <row r="121" spans="2:4" ht="10.5">
      <c r="B121" s="222"/>
      <c r="C121" s="226" t="s">
        <v>306</v>
      </c>
      <c r="D121" s="223"/>
    </row>
    <row r="122" spans="2:4" ht="10.5">
      <c r="B122" s="222"/>
      <c r="C122" s="226" t="s">
        <v>824</v>
      </c>
      <c r="D122" s="223"/>
    </row>
    <row r="123" spans="2:4" ht="10.5">
      <c r="B123" s="222"/>
      <c r="C123" s="226" t="s">
        <v>307</v>
      </c>
      <c r="D123" s="223"/>
    </row>
    <row r="124" spans="2:4" ht="21">
      <c r="B124" s="222"/>
      <c r="C124" s="226" t="s">
        <v>308</v>
      </c>
      <c r="D124" s="223"/>
    </row>
    <row r="125" spans="2:4" ht="31.5">
      <c r="B125" s="222"/>
      <c r="C125" s="226" t="s">
        <v>309</v>
      </c>
      <c r="D125" s="223"/>
    </row>
    <row r="126" spans="2:4" ht="10.5">
      <c r="B126" s="222"/>
      <c r="C126" s="226" t="s">
        <v>310</v>
      </c>
      <c r="D126" s="223"/>
    </row>
    <row r="127" spans="2:4" ht="21">
      <c r="B127" s="222"/>
      <c r="C127" s="226" t="s">
        <v>825</v>
      </c>
      <c r="D127" s="223"/>
    </row>
    <row r="128" spans="2:4" ht="42">
      <c r="B128" s="222"/>
      <c r="C128" s="226" t="s">
        <v>311</v>
      </c>
      <c r="D128" s="223"/>
    </row>
    <row r="129" spans="2:4" ht="21">
      <c r="B129" s="222"/>
      <c r="C129" s="226" t="s">
        <v>772</v>
      </c>
      <c r="D129" s="223"/>
    </row>
    <row r="130" spans="2:4" ht="21">
      <c r="B130" s="222"/>
      <c r="C130" s="226" t="s">
        <v>773</v>
      </c>
      <c r="D130" s="223"/>
    </row>
    <row r="131" spans="2:4" ht="10.5">
      <c r="B131" s="222"/>
      <c r="C131" s="226" t="s">
        <v>826</v>
      </c>
      <c r="D131" s="223"/>
    </row>
    <row r="132" spans="2:4" ht="31.5">
      <c r="B132" s="222"/>
      <c r="C132" s="226" t="s">
        <v>312</v>
      </c>
      <c r="D132" s="223"/>
    </row>
    <row r="133" spans="2:4" ht="42">
      <c r="B133" s="222"/>
      <c r="C133" s="226" t="s">
        <v>313</v>
      </c>
      <c r="D133" s="223"/>
    </row>
    <row r="134" spans="2:4" ht="31.5">
      <c r="B134" s="222"/>
      <c r="C134" s="226" t="s">
        <v>314</v>
      </c>
      <c r="D134" s="223"/>
    </row>
    <row r="135" spans="2:4" ht="52.5">
      <c r="B135" s="222"/>
      <c r="C135" s="226" t="s">
        <v>315</v>
      </c>
      <c r="D135" s="223"/>
    </row>
    <row r="136" spans="2:4" ht="10.5">
      <c r="B136" s="222"/>
      <c r="C136" s="226" t="s">
        <v>316</v>
      </c>
      <c r="D136" s="223"/>
    </row>
    <row r="137" spans="2:4" ht="52.5">
      <c r="B137" s="222"/>
      <c r="C137" s="226" t="s">
        <v>317</v>
      </c>
      <c r="D137" s="223"/>
    </row>
    <row r="138" spans="2:4" ht="42">
      <c r="B138" s="222"/>
      <c r="C138" s="226" t="s">
        <v>827</v>
      </c>
      <c r="D138" s="223"/>
    </row>
    <row r="139" spans="2:4" ht="63">
      <c r="B139" s="222"/>
      <c r="C139" s="226" t="s">
        <v>338</v>
      </c>
      <c r="D139" s="223"/>
    </row>
    <row r="140" spans="2:4" ht="42">
      <c r="B140" s="222"/>
      <c r="C140" s="226" t="s">
        <v>774</v>
      </c>
      <c r="D140" s="223"/>
    </row>
    <row r="141" spans="2:4" ht="31.5">
      <c r="B141" s="222"/>
      <c r="C141" s="226" t="s">
        <v>775</v>
      </c>
      <c r="D141" s="223"/>
    </row>
    <row r="142" spans="2:4" ht="31.5">
      <c r="B142" s="222"/>
      <c r="C142" s="226" t="s">
        <v>776</v>
      </c>
      <c r="D142" s="223"/>
    </row>
    <row r="143" spans="2:4" ht="10.5">
      <c r="B143" s="222"/>
      <c r="C143" s="226" t="s">
        <v>828</v>
      </c>
      <c r="D143" s="223"/>
    </row>
    <row r="144" spans="2:4" ht="52.5">
      <c r="B144" s="222"/>
      <c r="C144" s="226" t="s">
        <v>777</v>
      </c>
      <c r="D144" s="223"/>
    </row>
    <row r="145" spans="2:4" ht="52.5">
      <c r="B145" s="222"/>
      <c r="C145" s="226" t="s">
        <v>339</v>
      </c>
      <c r="D145" s="223"/>
    </row>
    <row r="146" spans="2:4" ht="52.5">
      <c r="B146" s="222"/>
      <c r="C146" s="226" t="s">
        <v>778</v>
      </c>
      <c r="D146" s="223"/>
    </row>
    <row r="147" spans="2:4" ht="31.5">
      <c r="B147" s="222"/>
      <c r="C147" s="226" t="s">
        <v>627</v>
      </c>
      <c r="D147" s="223"/>
    </row>
    <row r="148" spans="2:4" ht="52.5">
      <c r="B148" s="222"/>
      <c r="C148" s="226" t="s">
        <v>628</v>
      </c>
      <c r="D148" s="223"/>
    </row>
    <row r="149" spans="2:4" ht="52.5">
      <c r="B149" s="222"/>
      <c r="C149" s="226" t="s">
        <v>829</v>
      </c>
      <c r="D149" s="223"/>
    </row>
    <row r="150" spans="2:4" ht="63">
      <c r="B150" s="222"/>
      <c r="C150" s="226" t="s">
        <v>629</v>
      </c>
      <c r="D150" s="223"/>
    </row>
    <row r="151" spans="2:4" ht="31.5">
      <c r="B151" s="222"/>
      <c r="C151" s="226" t="s">
        <v>830</v>
      </c>
      <c r="D151" s="223"/>
    </row>
    <row r="152" spans="2:4" ht="21">
      <c r="B152" s="222"/>
      <c r="C152" s="226" t="s">
        <v>831</v>
      </c>
      <c r="D152" s="223"/>
    </row>
    <row r="153" spans="2:4" ht="52.5">
      <c r="B153" s="222"/>
      <c r="C153" s="226" t="s">
        <v>832</v>
      </c>
      <c r="D153" s="223"/>
    </row>
    <row r="154" spans="2:4" ht="63">
      <c r="B154" s="222"/>
      <c r="C154" s="226" t="s">
        <v>833</v>
      </c>
      <c r="D154" s="223"/>
    </row>
    <row r="155" spans="2:4" ht="10.5">
      <c r="B155" s="222"/>
      <c r="C155" s="226" t="s">
        <v>630</v>
      </c>
      <c r="D155" s="223"/>
    </row>
    <row r="156" spans="2:4" ht="31.5">
      <c r="B156" s="222"/>
      <c r="C156" s="226" t="s">
        <v>631</v>
      </c>
      <c r="D156" s="223"/>
    </row>
    <row r="157" spans="2:4" ht="52.5">
      <c r="B157" s="222"/>
      <c r="C157" s="226" t="s">
        <v>632</v>
      </c>
      <c r="D157" s="223"/>
    </row>
    <row r="158" spans="2:4" ht="52.5">
      <c r="B158" s="222"/>
      <c r="C158" s="226" t="s">
        <v>633</v>
      </c>
      <c r="D158" s="223"/>
    </row>
    <row r="159" spans="2:4" ht="52.5">
      <c r="B159" s="222"/>
      <c r="C159" s="226" t="s">
        <v>779</v>
      </c>
      <c r="D159" s="223"/>
    </row>
    <row r="160" spans="2:4" ht="10.5">
      <c r="B160" s="222"/>
      <c r="C160" s="226" t="s">
        <v>634</v>
      </c>
      <c r="D160" s="223"/>
    </row>
    <row r="161" spans="2:4" ht="52.5">
      <c r="B161" s="222"/>
      <c r="C161" s="226" t="s">
        <v>780</v>
      </c>
      <c r="D161" s="223"/>
    </row>
    <row r="162" spans="2:4" ht="29.25" customHeight="1">
      <c r="B162" s="222"/>
      <c r="C162" s="226" t="s">
        <v>635</v>
      </c>
      <c r="D162" s="223"/>
    </row>
    <row r="163" spans="2:4" ht="45" customHeight="1">
      <c r="B163" s="222"/>
      <c r="C163" s="226" t="s">
        <v>636</v>
      </c>
      <c r="D163" s="223"/>
    </row>
    <row r="164" spans="2:4" ht="10.5">
      <c r="B164" s="222"/>
      <c r="C164" s="226" t="s">
        <v>637</v>
      </c>
      <c r="D164" s="223"/>
    </row>
    <row r="165" spans="2:4" ht="52.5">
      <c r="B165" s="222"/>
      <c r="C165" s="226" t="s">
        <v>781</v>
      </c>
      <c r="D165" s="223"/>
    </row>
    <row r="166" spans="2:4" ht="42">
      <c r="B166" s="222"/>
      <c r="C166" s="226" t="s">
        <v>596</v>
      </c>
      <c r="D166" s="223"/>
    </row>
    <row r="167" spans="2:4" ht="31.5">
      <c r="B167" s="222"/>
      <c r="C167" s="226" t="s">
        <v>363</v>
      </c>
      <c r="D167" s="223"/>
    </row>
    <row r="168" spans="2:4" ht="31.5">
      <c r="B168" s="222"/>
      <c r="C168" s="226" t="s">
        <v>782</v>
      </c>
      <c r="D168" s="223"/>
    </row>
    <row r="169" spans="2:4" ht="31.5">
      <c r="B169" s="222"/>
      <c r="C169" s="226" t="s">
        <v>783</v>
      </c>
      <c r="D169" s="223"/>
    </row>
    <row r="170" spans="2:4" ht="31.5">
      <c r="B170" s="222"/>
      <c r="C170" s="226" t="s">
        <v>784</v>
      </c>
      <c r="D170" s="223"/>
    </row>
    <row r="171" spans="2:4" ht="52.5">
      <c r="B171" s="222"/>
      <c r="C171" s="226" t="s">
        <v>785</v>
      </c>
      <c r="D171" s="223"/>
    </row>
    <row r="172" spans="2:4" ht="31.5">
      <c r="B172" s="222"/>
      <c r="C172" s="226" t="s">
        <v>786</v>
      </c>
      <c r="D172" s="223"/>
    </row>
    <row r="173" spans="2:4" ht="42">
      <c r="B173" s="222"/>
      <c r="C173" s="226" t="s">
        <v>787</v>
      </c>
      <c r="D173" s="223"/>
    </row>
    <row r="174" spans="2:4" ht="31.5">
      <c r="B174" s="222"/>
      <c r="C174" s="226" t="s">
        <v>615</v>
      </c>
      <c r="D174" s="223"/>
    </row>
    <row r="175" spans="2:4" ht="42">
      <c r="B175" s="222"/>
      <c r="C175" s="226" t="s">
        <v>788</v>
      </c>
      <c r="D175" s="223"/>
    </row>
    <row r="176" spans="2:4" ht="52.5">
      <c r="B176" s="222"/>
      <c r="C176" s="226" t="s">
        <v>616</v>
      </c>
      <c r="D176" s="223"/>
    </row>
    <row r="177" spans="2:4" ht="42">
      <c r="B177" s="222"/>
      <c r="C177" s="226" t="s">
        <v>617</v>
      </c>
      <c r="D177" s="223"/>
    </row>
    <row r="178" spans="2:4" ht="63">
      <c r="B178" s="222"/>
      <c r="C178" s="226" t="s">
        <v>618</v>
      </c>
      <c r="D178" s="223"/>
    </row>
    <row r="179" spans="2:4" ht="31.5">
      <c r="B179" s="222"/>
      <c r="C179" s="226" t="s">
        <v>597</v>
      </c>
      <c r="D179" s="223"/>
    </row>
    <row r="180" spans="2:4" ht="21">
      <c r="B180" s="222"/>
      <c r="C180" s="226" t="s">
        <v>619</v>
      </c>
      <c r="D180" s="223"/>
    </row>
    <row r="181" spans="2:4" ht="10.5">
      <c r="B181" s="222"/>
      <c r="C181" s="226" t="s">
        <v>620</v>
      </c>
      <c r="D181" s="223"/>
    </row>
    <row r="182" spans="2:4" ht="21">
      <c r="B182" s="222"/>
      <c r="C182" s="226" t="s">
        <v>621</v>
      </c>
      <c r="D182" s="223"/>
    </row>
    <row r="183" spans="2:4" ht="10.5">
      <c r="B183" s="222"/>
      <c r="C183" s="226" t="s">
        <v>622</v>
      </c>
      <c r="D183" s="223"/>
    </row>
    <row r="184" spans="2:4" ht="10.5">
      <c r="B184" s="222"/>
      <c r="C184" s="226" t="s">
        <v>598</v>
      </c>
      <c r="D184" s="223"/>
    </row>
    <row r="185" spans="2:4" ht="10.5">
      <c r="B185" s="222"/>
      <c r="C185" s="226" t="s">
        <v>623</v>
      </c>
      <c r="D185" s="223"/>
    </row>
    <row r="186" spans="2:4" ht="21">
      <c r="B186" s="222"/>
      <c r="C186" s="226" t="s">
        <v>624</v>
      </c>
      <c r="D186" s="223"/>
    </row>
    <row r="187" spans="2:4" ht="10.5">
      <c r="B187" s="222"/>
      <c r="C187" s="226" t="s">
        <v>625</v>
      </c>
      <c r="D187" s="223"/>
    </row>
    <row r="188" spans="2:4" ht="10.5">
      <c r="B188" s="222"/>
      <c r="C188" s="226" t="s">
        <v>599</v>
      </c>
      <c r="D188" s="223"/>
    </row>
    <row r="189" spans="2:4" ht="10.5">
      <c r="B189" s="222"/>
      <c r="C189" s="226" t="s">
        <v>626</v>
      </c>
      <c r="D189" s="223"/>
    </row>
    <row r="190" spans="2:4" ht="10.5">
      <c r="B190" s="222"/>
      <c r="C190" s="226" t="s">
        <v>692</v>
      </c>
      <c r="D190" s="223"/>
    </row>
    <row r="191" spans="2:4" ht="94.5">
      <c r="B191" s="222"/>
      <c r="C191" s="226" t="s">
        <v>789</v>
      </c>
      <c r="D191" s="223"/>
    </row>
    <row r="192" spans="2:4" ht="31.5">
      <c r="B192" s="222"/>
      <c r="C192" s="226" t="s">
        <v>790</v>
      </c>
      <c r="D192" s="223"/>
    </row>
    <row r="193" spans="2:4" ht="21">
      <c r="B193" s="222"/>
      <c r="C193" s="226" t="s">
        <v>791</v>
      </c>
      <c r="D193" s="223"/>
    </row>
    <row r="194" spans="2:4" ht="21">
      <c r="B194" s="222"/>
      <c r="C194" s="226" t="s">
        <v>792</v>
      </c>
      <c r="D194" s="223"/>
    </row>
    <row r="195" spans="2:4" ht="21">
      <c r="B195" s="222"/>
      <c r="C195" s="226" t="s">
        <v>793</v>
      </c>
      <c r="D195" s="223"/>
    </row>
    <row r="196" spans="2:4" ht="21">
      <c r="B196" s="222"/>
      <c r="C196" s="226" t="s">
        <v>600</v>
      </c>
      <c r="D196" s="223"/>
    </row>
    <row r="197" spans="2:4" ht="10.5">
      <c r="B197" s="222"/>
      <c r="C197" s="226" t="s">
        <v>794</v>
      </c>
      <c r="D197" s="223"/>
    </row>
    <row r="198" spans="2:4" ht="31.5">
      <c r="B198" s="222"/>
      <c r="C198" s="226" t="s">
        <v>795</v>
      </c>
      <c r="D198" s="223"/>
    </row>
    <row r="199" spans="2:4" ht="10.5">
      <c r="B199" s="222"/>
      <c r="C199" s="226" t="s">
        <v>693</v>
      </c>
      <c r="D199" s="223"/>
    </row>
    <row r="200" spans="2:4" ht="31.5">
      <c r="B200" s="222"/>
      <c r="C200" s="226" t="s">
        <v>601</v>
      </c>
      <c r="D200" s="223"/>
    </row>
    <row r="201" spans="2:4" ht="94.5">
      <c r="B201" s="222"/>
      <c r="C201" s="226" t="s">
        <v>796</v>
      </c>
      <c r="D201" s="223"/>
    </row>
    <row r="202" spans="2:4" ht="31.5">
      <c r="B202" s="222"/>
      <c r="C202" s="226" t="s">
        <v>797</v>
      </c>
      <c r="D202" s="223"/>
    </row>
    <row r="203" spans="2:4" ht="10.5">
      <c r="B203" s="222"/>
      <c r="C203" s="226" t="s">
        <v>694</v>
      </c>
      <c r="D203" s="223"/>
    </row>
    <row r="204" spans="2:4" ht="21">
      <c r="B204" s="222"/>
      <c r="C204" s="226" t="s">
        <v>798</v>
      </c>
      <c r="D204" s="223"/>
    </row>
    <row r="205" spans="2:4" ht="10.5">
      <c r="B205" s="222"/>
      <c r="C205" s="226" t="s">
        <v>799</v>
      </c>
      <c r="D205" s="223"/>
    </row>
    <row r="206" spans="2:4" ht="10.5">
      <c r="B206" s="222"/>
      <c r="C206" s="226" t="s">
        <v>695</v>
      </c>
      <c r="D206" s="223"/>
    </row>
    <row r="207" spans="2:4" ht="10.5">
      <c r="B207" s="222"/>
      <c r="C207" s="226" t="s">
        <v>696</v>
      </c>
      <c r="D207" s="223"/>
    </row>
    <row r="208" spans="2:4" ht="52.5">
      <c r="B208" s="222"/>
      <c r="C208" s="226" t="s">
        <v>800</v>
      </c>
      <c r="D208" s="223"/>
    </row>
    <row r="209" spans="2:4" ht="10.5">
      <c r="B209" s="222"/>
      <c r="C209" s="226" t="s">
        <v>697</v>
      </c>
      <c r="D209" s="223"/>
    </row>
    <row r="210" spans="2:4" ht="21">
      <c r="B210" s="222"/>
      <c r="C210" s="226" t="s">
        <v>698</v>
      </c>
      <c r="D210" s="223"/>
    </row>
    <row r="211" spans="2:4" ht="21">
      <c r="B211" s="222"/>
      <c r="C211" s="226" t="s">
        <v>801</v>
      </c>
      <c r="D211" s="223"/>
    </row>
    <row r="212" spans="2:4" ht="10.5">
      <c r="B212" s="222"/>
      <c r="C212" s="226" t="s">
        <v>802</v>
      </c>
      <c r="D212" s="223"/>
    </row>
    <row r="213" spans="2:4" ht="21">
      <c r="B213" s="222"/>
      <c r="C213" s="226" t="s">
        <v>803</v>
      </c>
      <c r="D213" s="223"/>
    </row>
    <row r="214" spans="2:4" ht="10.5">
      <c r="B214" s="222"/>
      <c r="C214" s="226" t="s">
        <v>804</v>
      </c>
      <c r="D214" s="223"/>
    </row>
    <row r="215" spans="2:4" ht="63">
      <c r="B215" s="222"/>
      <c r="C215" s="226" t="s">
        <v>805</v>
      </c>
      <c r="D215" s="223"/>
    </row>
    <row r="216" spans="2:4" ht="10.5">
      <c r="B216" s="222"/>
      <c r="C216" s="226" t="s">
        <v>806</v>
      </c>
      <c r="D216" s="223"/>
    </row>
    <row r="217" spans="2:4" ht="31.5">
      <c r="B217" s="222"/>
      <c r="C217" s="226" t="s">
        <v>807</v>
      </c>
      <c r="D217" s="223"/>
    </row>
    <row r="218" spans="2:4" ht="10.5">
      <c r="B218" s="222"/>
      <c r="C218" s="226" t="s">
        <v>808</v>
      </c>
      <c r="D218" s="223"/>
    </row>
    <row r="219" spans="2:4" ht="21">
      <c r="B219" s="222"/>
      <c r="C219" s="226" t="s">
        <v>809</v>
      </c>
      <c r="D219" s="223"/>
    </row>
    <row r="220" spans="2:4" ht="10.5">
      <c r="B220" s="222"/>
      <c r="C220" s="226" t="s">
        <v>810</v>
      </c>
      <c r="D220" s="223"/>
    </row>
    <row r="221" spans="2:4" ht="21">
      <c r="B221" s="222"/>
      <c r="C221" s="226" t="s">
        <v>602</v>
      </c>
      <c r="D221" s="223"/>
    </row>
    <row r="222" spans="2:4" ht="31.5">
      <c r="B222" s="222"/>
      <c r="C222" s="226" t="s">
        <v>603</v>
      </c>
      <c r="D222" s="223"/>
    </row>
    <row r="223" spans="2:4" ht="52.5">
      <c r="B223" s="222"/>
      <c r="C223" s="226" t="s">
        <v>604</v>
      </c>
      <c r="D223" s="223"/>
    </row>
    <row r="224" spans="2:4" ht="52.5">
      <c r="B224" s="222"/>
      <c r="C224" s="226" t="s">
        <v>605</v>
      </c>
      <c r="D224" s="223"/>
    </row>
    <row r="225" spans="2:4" ht="52.5">
      <c r="B225" s="222"/>
      <c r="C225" s="226" t="s">
        <v>811</v>
      </c>
      <c r="D225" s="223"/>
    </row>
    <row r="226" spans="2:4" ht="84">
      <c r="B226" s="222"/>
      <c r="C226" s="226" t="s">
        <v>836</v>
      </c>
      <c r="D226" s="223"/>
    </row>
    <row r="227" spans="2:4" ht="63">
      <c r="B227" s="222"/>
      <c r="C227" s="226" t="s">
        <v>837</v>
      </c>
      <c r="D227" s="223"/>
    </row>
    <row r="228" spans="2:4" ht="52.5">
      <c r="B228" s="222"/>
      <c r="C228" s="226" t="s">
        <v>838</v>
      </c>
      <c r="D228" s="223"/>
    </row>
    <row r="229" spans="2:4" ht="21">
      <c r="B229" s="222"/>
      <c r="C229" s="226" t="s">
        <v>699</v>
      </c>
      <c r="D229" s="223"/>
    </row>
    <row r="230" spans="2:4" ht="21">
      <c r="B230" s="222"/>
      <c r="C230" s="226" t="s">
        <v>700</v>
      </c>
      <c r="D230" s="223"/>
    </row>
    <row r="231" spans="2:4" ht="31.5">
      <c r="B231" s="222"/>
      <c r="C231" s="226" t="s">
        <v>839</v>
      </c>
      <c r="D231" s="223"/>
    </row>
    <row r="232" spans="2:4" ht="31.5">
      <c r="B232" s="222"/>
      <c r="C232" s="226" t="s">
        <v>840</v>
      </c>
      <c r="D232" s="223"/>
    </row>
    <row r="233" spans="2:4" ht="31.5">
      <c r="B233" s="222"/>
      <c r="C233" s="226" t="s">
        <v>606</v>
      </c>
      <c r="D233" s="223"/>
    </row>
    <row r="234" spans="2:4" ht="21">
      <c r="B234" s="222"/>
      <c r="C234" s="226" t="s">
        <v>701</v>
      </c>
      <c r="D234" s="223"/>
    </row>
    <row r="235" spans="2:4" ht="63">
      <c r="B235" s="222"/>
      <c r="C235" s="226" t="s">
        <v>607</v>
      </c>
      <c r="D235" s="223"/>
    </row>
    <row r="236" spans="2:4" ht="52.5">
      <c r="B236" s="222"/>
      <c r="C236" s="226" t="s">
        <v>841</v>
      </c>
      <c r="D236" s="223"/>
    </row>
    <row r="237" spans="2:4" ht="52.5">
      <c r="B237" s="222"/>
      <c r="C237" s="226" t="s">
        <v>608</v>
      </c>
      <c r="D237" s="223"/>
    </row>
    <row r="238" spans="2:4" ht="52.5">
      <c r="B238" s="222"/>
      <c r="C238" s="226" t="s">
        <v>842</v>
      </c>
      <c r="D238" s="223"/>
    </row>
    <row r="239" spans="2:4" ht="31.5">
      <c r="B239" s="222"/>
      <c r="C239" s="226" t="s">
        <v>843</v>
      </c>
      <c r="D239" s="223"/>
    </row>
    <row r="240" spans="2:4" ht="10.5">
      <c r="B240" s="222"/>
      <c r="C240" s="226" t="s">
        <v>844</v>
      </c>
      <c r="D240" s="223"/>
    </row>
    <row r="241" spans="2:4" ht="10.5">
      <c r="B241" s="222"/>
      <c r="C241" s="226" t="s">
        <v>609</v>
      </c>
      <c r="D241" s="223"/>
    </row>
    <row r="242" spans="2:4" ht="21">
      <c r="B242" s="222"/>
      <c r="C242" s="226" t="s">
        <v>845</v>
      </c>
      <c r="D242" s="223"/>
    </row>
    <row r="243" spans="2:4" ht="10.5">
      <c r="B243" s="222"/>
      <c r="C243" s="226" t="s">
        <v>610</v>
      </c>
      <c r="D243" s="223"/>
    </row>
    <row r="244" spans="2:4" ht="31.5">
      <c r="B244" s="222"/>
      <c r="C244" s="226" t="s">
        <v>846</v>
      </c>
      <c r="D244" s="223"/>
    </row>
    <row r="245" spans="2:4" ht="42">
      <c r="B245" s="222"/>
      <c r="C245" s="226" t="s">
        <v>847</v>
      </c>
      <c r="D245" s="223"/>
    </row>
    <row r="246" spans="2:4" ht="52.5">
      <c r="B246" s="222"/>
      <c r="C246" s="226" t="s">
        <v>848</v>
      </c>
      <c r="D246" s="223"/>
    </row>
    <row r="247" spans="2:4" ht="52.5">
      <c r="B247" s="222"/>
      <c r="C247" s="226" t="s">
        <v>849</v>
      </c>
      <c r="D247" s="223"/>
    </row>
    <row r="248" spans="2:4" ht="31.5">
      <c r="B248" s="222"/>
      <c r="C248" s="226" t="s">
        <v>38</v>
      </c>
      <c r="D248" s="223"/>
    </row>
    <row r="249" spans="2:4" ht="31.5">
      <c r="B249" s="222"/>
      <c r="C249" s="226" t="s">
        <v>903</v>
      </c>
      <c r="D249" s="223"/>
    </row>
    <row r="250" spans="2:4" ht="42">
      <c r="B250" s="222"/>
      <c r="C250" s="226" t="s">
        <v>850</v>
      </c>
      <c r="D250" s="223"/>
    </row>
    <row r="251" spans="2:4" ht="10.5">
      <c r="B251" s="222"/>
      <c r="C251" s="226" t="s">
        <v>39</v>
      </c>
      <c r="D251" s="223"/>
    </row>
    <row r="252" spans="2:4" ht="10.5">
      <c r="B252" s="222"/>
      <c r="C252" s="226" t="s">
        <v>40</v>
      </c>
      <c r="D252" s="223"/>
    </row>
    <row r="253" spans="2:4" ht="10.5">
      <c r="B253" s="222"/>
      <c r="C253" s="226" t="s">
        <v>41</v>
      </c>
      <c r="D253" s="223"/>
    </row>
    <row r="254" spans="2:4" ht="21">
      <c r="B254" s="222"/>
      <c r="C254" s="226" t="s">
        <v>42</v>
      </c>
      <c r="D254" s="223"/>
    </row>
    <row r="255" spans="2:4" ht="10.5">
      <c r="B255" s="222"/>
      <c r="C255" s="226" t="s">
        <v>43</v>
      </c>
      <c r="D255" s="223"/>
    </row>
    <row r="256" spans="2:4" ht="21">
      <c r="B256" s="222"/>
      <c r="C256" s="226" t="s">
        <v>44</v>
      </c>
      <c r="D256" s="223"/>
    </row>
    <row r="257" spans="2:4" ht="21">
      <c r="B257" s="222"/>
      <c r="C257" s="226" t="s">
        <v>45</v>
      </c>
      <c r="D257" s="223"/>
    </row>
    <row r="258" spans="2:4" ht="21">
      <c r="B258" s="222"/>
      <c r="C258" s="226" t="s">
        <v>851</v>
      </c>
      <c r="D258" s="223"/>
    </row>
    <row r="259" spans="2:4" ht="10.5">
      <c r="B259" s="222"/>
      <c r="C259" s="226" t="s">
        <v>46</v>
      </c>
      <c r="D259" s="223"/>
    </row>
    <row r="260" spans="2:4" ht="10.5">
      <c r="B260" s="222"/>
      <c r="C260" s="226" t="s">
        <v>47</v>
      </c>
      <c r="D260" s="223"/>
    </row>
    <row r="261" spans="2:4" ht="10.5">
      <c r="B261" s="222"/>
      <c r="C261" s="226"/>
      <c r="D261" s="223"/>
    </row>
    <row r="262" spans="2:4" ht="10.5">
      <c r="B262" s="222"/>
      <c r="C262" s="233" t="s">
        <v>48</v>
      </c>
      <c r="D262" s="223"/>
    </row>
    <row r="263" spans="2:4" ht="10.5">
      <c r="B263" s="222"/>
      <c r="C263" s="233" t="s">
        <v>49</v>
      </c>
      <c r="D263" s="223"/>
    </row>
    <row r="264" spans="2:4" ht="10.5">
      <c r="B264" s="222"/>
      <c r="C264" s="226"/>
      <c r="D264" s="223"/>
    </row>
    <row r="265" spans="2:4" ht="10.5">
      <c r="B265" s="222"/>
      <c r="C265" s="226" t="s">
        <v>50</v>
      </c>
      <c r="D265" s="223"/>
    </row>
    <row r="266" spans="2:4" ht="31.5">
      <c r="B266" s="222"/>
      <c r="C266" s="226" t="s">
        <v>222</v>
      </c>
      <c r="D266" s="223"/>
    </row>
    <row r="267" spans="2:4" ht="42">
      <c r="B267" s="222"/>
      <c r="C267" s="226" t="s">
        <v>904</v>
      </c>
      <c r="D267" s="223"/>
    </row>
    <row r="268" spans="2:4" ht="31.5">
      <c r="B268" s="222"/>
      <c r="C268" s="226" t="s">
        <v>852</v>
      </c>
      <c r="D268" s="223"/>
    </row>
    <row r="269" spans="2:4" ht="21">
      <c r="B269" s="222"/>
      <c r="C269" s="226" t="s">
        <v>223</v>
      </c>
      <c r="D269" s="223"/>
    </row>
    <row r="270" spans="2:4" ht="31.5">
      <c r="B270" s="222"/>
      <c r="C270" s="226" t="s">
        <v>905</v>
      </c>
      <c r="D270" s="223"/>
    </row>
    <row r="271" spans="2:4" ht="10.5">
      <c r="B271" s="222"/>
      <c r="C271" s="226" t="s">
        <v>224</v>
      </c>
      <c r="D271" s="223"/>
    </row>
    <row r="272" spans="2:4" ht="21">
      <c r="B272" s="222"/>
      <c r="C272" s="226" t="s">
        <v>225</v>
      </c>
      <c r="D272" s="223"/>
    </row>
    <row r="273" spans="2:4" ht="21">
      <c r="B273" s="222"/>
      <c r="C273" s="226" t="s">
        <v>226</v>
      </c>
      <c r="D273" s="223"/>
    </row>
    <row r="274" spans="2:4" ht="42">
      <c r="B274" s="222"/>
      <c r="C274" s="226" t="s">
        <v>227</v>
      </c>
      <c r="D274" s="223"/>
    </row>
    <row r="275" spans="2:4" ht="52.5">
      <c r="B275" s="222"/>
      <c r="C275" s="226" t="s">
        <v>228</v>
      </c>
      <c r="D275" s="223"/>
    </row>
    <row r="276" spans="2:4" ht="63">
      <c r="B276" s="222"/>
      <c r="C276" s="226" t="s">
        <v>906</v>
      </c>
      <c r="D276" s="223"/>
    </row>
    <row r="277" spans="2:4" ht="21">
      <c r="B277" s="222"/>
      <c r="C277" s="226" t="s">
        <v>229</v>
      </c>
      <c r="D277" s="223"/>
    </row>
    <row r="278" spans="2:4" ht="31.5">
      <c r="B278" s="222"/>
      <c r="C278" s="226" t="s">
        <v>230</v>
      </c>
      <c r="D278" s="223"/>
    </row>
    <row r="279" spans="2:4" ht="21">
      <c r="B279" s="222"/>
      <c r="C279" s="226" t="s">
        <v>231</v>
      </c>
      <c r="D279" s="223"/>
    </row>
    <row r="280" spans="2:4" ht="21">
      <c r="B280" s="222"/>
      <c r="C280" s="226" t="s">
        <v>907</v>
      </c>
      <c r="D280" s="223"/>
    </row>
    <row r="281" spans="2:4" ht="21">
      <c r="B281" s="222"/>
      <c r="C281" s="226" t="s">
        <v>853</v>
      </c>
      <c r="D281" s="223"/>
    </row>
    <row r="282" spans="2:4" ht="10.5">
      <c r="B282" s="222"/>
      <c r="C282" s="226" t="s">
        <v>854</v>
      </c>
      <c r="D282" s="223"/>
    </row>
    <row r="283" spans="2:4" ht="73.5">
      <c r="B283" s="222"/>
      <c r="C283" s="226" t="s">
        <v>855</v>
      </c>
      <c r="D283" s="223"/>
    </row>
    <row r="284" spans="2:4" ht="21">
      <c r="B284" s="222"/>
      <c r="C284" s="226" t="s">
        <v>232</v>
      </c>
      <c r="D284" s="223"/>
    </row>
    <row r="285" spans="2:4" ht="21">
      <c r="B285" s="222"/>
      <c r="C285" s="226" t="s">
        <v>908</v>
      </c>
      <c r="D285" s="223"/>
    </row>
    <row r="286" spans="2:4" ht="31.5">
      <c r="B286" s="222"/>
      <c r="C286" s="226" t="s">
        <v>856</v>
      </c>
      <c r="D286" s="223"/>
    </row>
    <row r="287" spans="2:4" ht="21">
      <c r="B287" s="222"/>
      <c r="C287" s="226" t="s">
        <v>233</v>
      </c>
      <c r="D287" s="223"/>
    </row>
    <row r="288" spans="2:4" ht="21">
      <c r="B288" s="222"/>
      <c r="C288" s="226" t="s">
        <v>234</v>
      </c>
      <c r="D288" s="223"/>
    </row>
    <row r="289" spans="2:4" ht="10.5">
      <c r="B289" s="222"/>
      <c r="C289" s="226"/>
      <c r="D289" s="223"/>
    </row>
    <row r="290" spans="2:4" ht="10.5">
      <c r="B290" s="222"/>
      <c r="C290" s="233" t="s">
        <v>235</v>
      </c>
      <c r="D290" s="223"/>
    </row>
    <row r="291" spans="2:4" ht="10.5">
      <c r="B291" s="222"/>
      <c r="C291" s="233" t="s">
        <v>236</v>
      </c>
      <c r="D291" s="223"/>
    </row>
    <row r="292" spans="2:4" ht="10.5">
      <c r="B292" s="222"/>
      <c r="C292" s="226"/>
      <c r="D292" s="223"/>
    </row>
    <row r="293" spans="2:4" ht="10.5">
      <c r="B293" s="222"/>
      <c r="C293" s="226" t="s">
        <v>237</v>
      </c>
      <c r="D293" s="223"/>
    </row>
    <row r="294" spans="2:4" ht="21">
      <c r="B294" s="222"/>
      <c r="C294" s="226" t="s">
        <v>238</v>
      </c>
      <c r="D294" s="223"/>
    </row>
    <row r="295" spans="2:4" ht="10.5">
      <c r="B295" s="222"/>
      <c r="C295" s="226" t="s">
        <v>239</v>
      </c>
      <c r="D295" s="223"/>
    </row>
    <row r="296" spans="2:4" ht="10.5">
      <c r="B296" s="222"/>
      <c r="C296" s="226" t="s">
        <v>240</v>
      </c>
      <c r="D296" s="223"/>
    </row>
    <row r="297" spans="2:4" ht="10.5">
      <c r="B297" s="222"/>
      <c r="C297" s="226" t="s">
        <v>241</v>
      </c>
      <c r="D297" s="223"/>
    </row>
    <row r="298" spans="2:4" ht="21">
      <c r="B298" s="222"/>
      <c r="C298" s="226" t="s">
        <v>242</v>
      </c>
      <c r="D298" s="223"/>
    </row>
    <row r="299" spans="2:4" ht="21">
      <c r="B299" s="222"/>
      <c r="C299" s="226" t="s">
        <v>243</v>
      </c>
      <c r="D299" s="223"/>
    </row>
    <row r="300" spans="2:4" ht="31.5">
      <c r="B300" s="222"/>
      <c r="C300" s="226" t="s">
        <v>857</v>
      </c>
      <c r="D300" s="223"/>
    </row>
    <row r="301" spans="2:4" ht="10.5">
      <c r="B301" s="222"/>
      <c r="C301" s="226" t="s">
        <v>239</v>
      </c>
      <c r="D301" s="223"/>
    </row>
    <row r="302" spans="2:4" ht="10.5">
      <c r="B302" s="222"/>
      <c r="C302" s="226" t="s">
        <v>240</v>
      </c>
      <c r="D302" s="223"/>
    </row>
    <row r="303" spans="2:4" ht="42">
      <c r="B303" s="222"/>
      <c r="C303" s="226" t="s">
        <v>244</v>
      </c>
      <c r="D303" s="223"/>
    </row>
    <row r="304" spans="2:4" ht="52.5">
      <c r="B304" s="222"/>
      <c r="C304" s="226" t="s">
        <v>73</v>
      </c>
      <c r="D304" s="223"/>
    </row>
    <row r="305" spans="2:4" ht="42">
      <c r="B305" s="222"/>
      <c r="C305" s="226" t="s">
        <v>858</v>
      </c>
      <c r="D305" s="223"/>
    </row>
    <row r="306" spans="2:4" ht="42">
      <c r="B306" s="222"/>
      <c r="C306" s="226" t="s">
        <v>74</v>
      </c>
      <c r="D306" s="223"/>
    </row>
    <row r="307" spans="2:4" ht="10.5">
      <c r="B307" s="222"/>
      <c r="C307" s="226" t="s">
        <v>241</v>
      </c>
      <c r="D307" s="223"/>
    </row>
    <row r="308" spans="2:4" ht="21">
      <c r="B308" s="222"/>
      <c r="C308" s="226" t="s">
        <v>909</v>
      </c>
      <c r="D308" s="223"/>
    </row>
    <row r="309" spans="2:4" ht="42">
      <c r="B309" s="222"/>
      <c r="C309" s="226" t="s">
        <v>910</v>
      </c>
      <c r="D309" s="223"/>
    </row>
    <row r="310" spans="2:4" ht="42">
      <c r="B310" s="222"/>
      <c r="C310" s="226" t="s">
        <v>742</v>
      </c>
      <c r="D310" s="223"/>
    </row>
    <row r="311" spans="2:4" ht="10.5">
      <c r="B311" s="222"/>
      <c r="C311" s="226" t="s">
        <v>743</v>
      </c>
      <c r="D311" s="223"/>
    </row>
    <row r="312" spans="2:4" ht="21">
      <c r="B312" s="222"/>
      <c r="C312" s="226" t="s">
        <v>909</v>
      </c>
      <c r="D312" s="223"/>
    </row>
    <row r="313" spans="2:4" ht="21">
      <c r="B313" s="222"/>
      <c r="C313" s="226" t="s">
        <v>75</v>
      </c>
      <c r="D313" s="223"/>
    </row>
    <row r="314" spans="2:4" ht="31.5">
      <c r="B314" s="222"/>
      <c r="C314" s="226" t="s">
        <v>859</v>
      </c>
      <c r="D314" s="223"/>
    </row>
    <row r="315" spans="2:4" ht="10.5">
      <c r="B315" s="222"/>
      <c r="C315" s="226" t="s">
        <v>239</v>
      </c>
      <c r="D315" s="223"/>
    </row>
    <row r="316" spans="2:4" ht="10.5">
      <c r="B316" s="222"/>
      <c r="C316" s="226" t="s">
        <v>240</v>
      </c>
      <c r="D316" s="223"/>
    </row>
    <row r="317" spans="2:4" ht="31.5">
      <c r="B317" s="222"/>
      <c r="C317" s="226" t="s">
        <v>76</v>
      </c>
      <c r="D317" s="223"/>
    </row>
    <row r="318" spans="2:4" ht="52.5">
      <c r="B318" s="222"/>
      <c r="C318" s="226" t="s">
        <v>834</v>
      </c>
      <c r="D318" s="223"/>
    </row>
    <row r="319" spans="2:4" ht="94.5">
      <c r="B319" s="222"/>
      <c r="C319" s="226" t="s">
        <v>860</v>
      </c>
      <c r="D319" s="223"/>
    </row>
    <row r="320" spans="2:4" ht="63">
      <c r="B320" s="222"/>
      <c r="C320" s="226" t="s">
        <v>835</v>
      </c>
      <c r="D320" s="223"/>
    </row>
    <row r="321" spans="2:4" ht="10.5">
      <c r="B321" s="222"/>
      <c r="C321" s="226" t="s">
        <v>241</v>
      </c>
      <c r="D321" s="223"/>
    </row>
    <row r="322" spans="2:4" ht="21">
      <c r="B322" s="222"/>
      <c r="C322" s="226" t="s">
        <v>909</v>
      </c>
      <c r="D322" s="223"/>
    </row>
    <row r="323" spans="2:4" ht="42">
      <c r="B323" s="222"/>
      <c r="C323" s="226" t="s">
        <v>861</v>
      </c>
      <c r="D323" s="223"/>
    </row>
    <row r="324" spans="2:4" ht="42">
      <c r="B324" s="222"/>
      <c r="C324" s="226" t="s">
        <v>862</v>
      </c>
      <c r="D324" s="223"/>
    </row>
    <row r="325" spans="2:4" ht="10.5">
      <c r="B325" s="222"/>
      <c r="C325" s="226" t="s">
        <v>239</v>
      </c>
      <c r="D325" s="223"/>
    </row>
    <row r="326" spans="2:4" ht="10.5">
      <c r="B326" s="222"/>
      <c r="C326" s="226" t="s">
        <v>240</v>
      </c>
      <c r="D326" s="223"/>
    </row>
    <row r="327" spans="2:4" ht="42">
      <c r="B327" s="222"/>
      <c r="C327" s="226" t="s">
        <v>74</v>
      </c>
      <c r="D327" s="223"/>
    </row>
    <row r="328" spans="2:4" ht="10.5">
      <c r="B328" s="222"/>
      <c r="C328" s="226" t="s">
        <v>266</v>
      </c>
      <c r="D328" s="223"/>
    </row>
    <row r="329" spans="2:4" ht="21">
      <c r="B329" s="222"/>
      <c r="C329" s="226" t="s">
        <v>267</v>
      </c>
      <c r="D329" s="223"/>
    </row>
    <row r="330" spans="2:4" ht="21">
      <c r="B330" s="222"/>
      <c r="C330" s="226" t="s">
        <v>909</v>
      </c>
      <c r="D330" s="223"/>
    </row>
    <row r="331" spans="2:4" ht="42">
      <c r="B331" s="222"/>
      <c r="C331" s="226" t="s">
        <v>863</v>
      </c>
      <c r="D331" s="223"/>
    </row>
    <row r="332" spans="2:4" ht="42">
      <c r="B332" s="222"/>
      <c r="C332" s="226" t="s">
        <v>864</v>
      </c>
      <c r="D332" s="223"/>
    </row>
    <row r="333" spans="2:4" ht="10.5">
      <c r="B333" s="222"/>
      <c r="C333" s="226" t="s">
        <v>239</v>
      </c>
      <c r="D333" s="223"/>
    </row>
    <row r="334" spans="2:4" ht="10.5">
      <c r="B334" s="222"/>
      <c r="C334" s="226" t="s">
        <v>240</v>
      </c>
      <c r="D334" s="223"/>
    </row>
    <row r="335" spans="2:4" ht="21">
      <c r="B335" s="222"/>
      <c r="C335" s="226" t="s">
        <v>318</v>
      </c>
      <c r="D335" s="223"/>
    </row>
    <row r="336" spans="2:4" ht="42">
      <c r="B336" s="222"/>
      <c r="C336" s="226" t="s">
        <v>319</v>
      </c>
      <c r="D336" s="223"/>
    </row>
    <row r="337" spans="2:4" ht="52.5">
      <c r="B337" s="222"/>
      <c r="C337" s="226" t="s">
        <v>865</v>
      </c>
      <c r="D337" s="223"/>
    </row>
    <row r="338" spans="2:4" ht="10.5">
      <c r="B338" s="222"/>
      <c r="C338" s="226" t="s">
        <v>266</v>
      </c>
      <c r="D338" s="223"/>
    </row>
    <row r="339" spans="2:4" ht="21">
      <c r="B339" s="222"/>
      <c r="C339" s="226" t="s">
        <v>267</v>
      </c>
      <c r="D339" s="223"/>
    </row>
    <row r="340" spans="2:4" ht="21">
      <c r="B340" s="222"/>
      <c r="C340" s="226" t="s">
        <v>909</v>
      </c>
      <c r="D340" s="223"/>
    </row>
    <row r="341" spans="2:4" ht="42">
      <c r="B341" s="222"/>
      <c r="C341" s="226" t="s">
        <v>866</v>
      </c>
      <c r="D341" s="223"/>
    </row>
    <row r="342" spans="2:4" ht="31.5">
      <c r="B342" s="222"/>
      <c r="C342" s="226" t="s">
        <v>867</v>
      </c>
      <c r="D342" s="223"/>
    </row>
    <row r="343" spans="2:4" ht="10.5">
      <c r="B343" s="222"/>
      <c r="C343" s="226" t="s">
        <v>239</v>
      </c>
      <c r="D343" s="223"/>
    </row>
    <row r="344" spans="2:4" ht="10.5">
      <c r="B344" s="222"/>
      <c r="C344" s="226" t="s">
        <v>240</v>
      </c>
      <c r="D344" s="223"/>
    </row>
    <row r="345" spans="2:4" ht="21">
      <c r="B345" s="222"/>
      <c r="C345" s="226" t="s">
        <v>320</v>
      </c>
      <c r="D345" s="223"/>
    </row>
    <row r="346" spans="2:4" ht="10.5">
      <c r="B346" s="222"/>
      <c r="C346" s="226" t="s">
        <v>266</v>
      </c>
      <c r="D346" s="223"/>
    </row>
    <row r="347" spans="2:4" ht="21">
      <c r="B347" s="222"/>
      <c r="C347" s="226" t="s">
        <v>321</v>
      </c>
      <c r="D347" s="223"/>
    </row>
    <row r="348" spans="2:4" ht="21">
      <c r="B348" s="222"/>
      <c r="C348" s="226" t="s">
        <v>909</v>
      </c>
      <c r="D348" s="223"/>
    </row>
    <row r="349" spans="2:4" ht="21">
      <c r="B349" s="222"/>
      <c r="C349" s="226" t="s">
        <v>868</v>
      </c>
      <c r="D349" s="223"/>
    </row>
    <row r="350" spans="2:4" ht="21">
      <c r="B350" s="222"/>
      <c r="C350" s="226" t="s">
        <v>238</v>
      </c>
      <c r="D350" s="223"/>
    </row>
    <row r="351" spans="2:4" ht="10.5">
      <c r="B351" s="222"/>
      <c r="C351" s="226" t="s">
        <v>239</v>
      </c>
      <c r="D351" s="223"/>
    </row>
    <row r="352" spans="2:4" ht="10.5">
      <c r="B352" s="222"/>
      <c r="C352" s="226" t="s">
        <v>240</v>
      </c>
      <c r="D352" s="223"/>
    </row>
    <row r="353" spans="2:4" ht="10.5">
      <c r="B353" s="222"/>
      <c r="C353" s="226" t="s">
        <v>266</v>
      </c>
      <c r="D353" s="223"/>
    </row>
    <row r="354" spans="2:4" ht="10.5">
      <c r="B354" s="222"/>
      <c r="C354" s="226" t="s">
        <v>869</v>
      </c>
      <c r="D354" s="223"/>
    </row>
    <row r="355" spans="2:4" ht="10.5">
      <c r="B355" s="222"/>
      <c r="C355" s="226" t="s">
        <v>744</v>
      </c>
      <c r="D355" s="223"/>
    </row>
    <row r="356" spans="2:4" ht="42">
      <c r="B356" s="222"/>
      <c r="C356" s="226" t="s">
        <v>745</v>
      </c>
      <c r="D356" s="223"/>
    </row>
    <row r="357" spans="2:4" ht="21">
      <c r="B357" s="222"/>
      <c r="C357" s="226" t="s">
        <v>746</v>
      </c>
      <c r="D357" s="223"/>
    </row>
    <row r="358" spans="2:4" ht="21">
      <c r="B358" s="222"/>
      <c r="C358" s="226" t="s">
        <v>870</v>
      </c>
      <c r="D358" s="223"/>
    </row>
    <row r="359" spans="2:4" ht="52.5">
      <c r="B359" s="222"/>
      <c r="C359" s="226" t="s">
        <v>871</v>
      </c>
      <c r="D359" s="223"/>
    </row>
    <row r="360" spans="2:4" ht="10.5">
      <c r="B360" s="222"/>
      <c r="C360" s="226" t="s">
        <v>239</v>
      </c>
      <c r="D360" s="223"/>
    </row>
    <row r="361" spans="2:4" ht="10.5">
      <c r="B361" s="222"/>
      <c r="C361" s="226" t="s">
        <v>240</v>
      </c>
      <c r="D361" s="223"/>
    </row>
    <row r="362" spans="2:4" ht="10.5">
      <c r="B362" s="222"/>
      <c r="C362" s="226" t="s">
        <v>266</v>
      </c>
      <c r="D362" s="223"/>
    </row>
    <row r="363" spans="2:4" ht="31.5">
      <c r="B363" s="222"/>
      <c r="C363" s="226" t="s">
        <v>872</v>
      </c>
      <c r="D363" s="223"/>
    </row>
    <row r="364" spans="2:4" ht="31.5">
      <c r="B364" s="222"/>
      <c r="C364" s="226" t="s">
        <v>873</v>
      </c>
      <c r="D364" s="223"/>
    </row>
    <row r="365" spans="2:4" ht="10.5">
      <c r="B365" s="222"/>
      <c r="C365" s="226" t="s">
        <v>322</v>
      </c>
      <c r="D365" s="223"/>
    </row>
    <row r="366" spans="2:4" ht="21">
      <c r="B366" s="222"/>
      <c r="C366" s="226" t="s">
        <v>874</v>
      </c>
      <c r="D366" s="223"/>
    </row>
    <row r="367" spans="2:4" ht="31.5">
      <c r="B367" s="222"/>
      <c r="C367" s="226" t="s">
        <v>875</v>
      </c>
      <c r="D367" s="223"/>
    </row>
    <row r="368" spans="2:4" ht="10.5">
      <c r="B368" s="222"/>
      <c r="C368" s="226" t="s">
        <v>323</v>
      </c>
      <c r="D368" s="223"/>
    </row>
    <row r="369" spans="2:4" ht="63">
      <c r="B369" s="222"/>
      <c r="C369" s="226" t="s">
        <v>876</v>
      </c>
      <c r="D369" s="223"/>
    </row>
    <row r="370" spans="2:4" ht="42">
      <c r="B370" s="222"/>
      <c r="C370" s="226" t="s">
        <v>877</v>
      </c>
      <c r="D370" s="223"/>
    </row>
    <row r="371" spans="2:4" ht="31.5">
      <c r="B371" s="222"/>
      <c r="C371" s="226" t="s">
        <v>878</v>
      </c>
      <c r="D371" s="223"/>
    </row>
    <row r="372" spans="2:4" ht="21">
      <c r="B372" s="222"/>
      <c r="C372" s="226" t="s">
        <v>746</v>
      </c>
      <c r="D372" s="223"/>
    </row>
    <row r="373" spans="2:4" ht="31.5">
      <c r="B373" s="222"/>
      <c r="C373" s="226" t="s">
        <v>879</v>
      </c>
      <c r="D373" s="223"/>
    </row>
    <row r="374" spans="2:4" ht="21">
      <c r="B374" s="222"/>
      <c r="C374" s="226" t="s">
        <v>324</v>
      </c>
      <c r="D374" s="223"/>
    </row>
    <row r="375" spans="2:4" ht="10.5">
      <c r="B375" s="222"/>
      <c r="C375" s="226" t="s">
        <v>239</v>
      </c>
      <c r="D375" s="223"/>
    </row>
    <row r="376" spans="2:4" ht="10.5">
      <c r="B376" s="222"/>
      <c r="C376" s="226" t="s">
        <v>240</v>
      </c>
      <c r="D376" s="223"/>
    </row>
    <row r="377" spans="2:4" ht="10.5">
      <c r="B377" s="222"/>
      <c r="C377" s="226" t="s">
        <v>266</v>
      </c>
      <c r="D377" s="223"/>
    </row>
    <row r="378" spans="2:4" ht="21">
      <c r="B378" s="222"/>
      <c r="C378" s="226" t="s">
        <v>325</v>
      </c>
      <c r="D378" s="223"/>
    </row>
    <row r="379" spans="2:4" ht="21">
      <c r="B379" s="222"/>
      <c r="C379" s="226" t="s">
        <v>326</v>
      </c>
      <c r="D379" s="223"/>
    </row>
    <row r="380" spans="2:4" ht="10.5">
      <c r="B380" s="222"/>
      <c r="C380" s="226" t="s">
        <v>327</v>
      </c>
      <c r="D380" s="223"/>
    </row>
    <row r="381" spans="2:4" ht="21">
      <c r="B381" s="222"/>
      <c r="C381" s="226" t="s">
        <v>328</v>
      </c>
      <c r="D381" s="223"/>
    </row>
    <row r="382" spans="2:4" ht="21">
      <c r="B382" s="222"/>
      <c r="C382" s="226" t="s">
        <v>329</v>
      </c>
      <c r="D382" s="223"/>
    </row>
    <row r="383" spans="2:4" ht="21">
      <c r="B383" s="222"/>
      <c r="C383" s="226" t="s">
        <v>746</v>
      </c>
      <c r="D383" s="223"/>
    </row>
    <row r="384" spans="2:4" ht="21">
      <c r="B384" s="222"/>
      <c r="C384" s="226" t="s">
        <v>880</v>
      </c>
      <c r="D384" s="223"/>
    </row>
    <row r="385" spans="2:4" ht="21">
      <c r="B385" s="222"/>
      <c r="C385" s="226" t="s">
        <v>881</v>
      </c>
      <c r="D385" s="223"/>
    </row>
    <row r="386" spans="2:4" ht="10.5">
      <c r="B386" s="222"/>
      <c r="C386" s="226" t="s">
        <v>239</v>
      </c>
      <c r="D386" s="223"/>
    </row>
    <row r="387" spans="2:4" ht="10.5">
      <c r="B387" s="222"/>
      <c r="C387" s="226" t="s">
        <v>330</v>
      </c>
      <c r="D387" s="223"/>
    </row>
    <row r="388" spans="2:4" ht="21">
      <c r="B388" s="222"/>
      <c r="C388" s="226" t="s">
        <v>882</v>
      </c>
      <c r="D388" s="223"/>
    </row>
    <row r="389" spans="2:4" ht="10.5">
      <c r="B389" s="222"/>
      <c r="C389" s="226" t="s">
        <v>747</v>
      </c>
      <c r="D389" s="223"/>
    </row>
    <row r="390" spans="2:4" ht="21">
      <c r="B390" s="222"/>
      <c r="C390" s="226" t="s">
        <v>748</v>
      </c>
      <c r="D390" s="223"/>
    </row>
    <row r="391" spans="2:4" ht="21">
      <c r="B391" s="222"/>
      <c r="C391" s="226" t="s">
        <v>746</v>
      </c>
      <c r="D391" s="223"/>
    </row>
    <row r="392" spans="2:4" ht="42">
      <c r="B392" s="222"/>
      <c r="C392" s="226" t="s">
        <v>883</v>
      </c>
      <c r="D392" s="223"/>
    </row>
    <row r="393" spans="2:4" ht="21">
      <c r="B393" s="222"/>
      <c r="C393" s="226" t="s">
        <v>884</v>
      </c>
      <c r="D393" s="223"/>
    </row>
    <row r="394" spans="2:4" ht="10.5">
      <c r="B394" s="222"/>
      <c r="C394" s="226" t="s">
        <v>240</v>
      </c>
      <c r="D394" s="223"/>
    </row>
    <row r="395" spans="2:4" ht="10.5">
      <c r="B395" s="222"/>
      <c r="C395" s="226" t="s">
        <v>885</v>
      </c>
      <c r="D395" s="223"/>
    </row>
    <row r="396" spans="2:4" ht="10.5">
      <c r="B396" s="222"/>
      <c r="C396" s="226" t="s">
        <v>241</v>
      </c>
      <c r="D396" s="223"/>
    </row>
    <row r="397" spans="2:4" ht="21">
      <c r="B397" s="222"/>
      <c r="C397" s="226" t="s">
        <v>886</v>
      </c>
      <c r="D397" s="223"/>
    </row>
    <row r="398" spans="2:4" ht="21">
      <c r="B398" s="222"/>
      <c r="C398" s="226" t="s">
        <v>331</v>
      </c>
      <c r="D398" s="223"/>
    </row>
    <row r="399" spans="2:4" ht="10.5">
      <c r="B399" s="222"/>
      <c r="C399" s="226" t="s">
        <v>239</v>
      </c>
      <c r="D399" s="223"/>
    </row>
    <row r="400" spans="2:4" ht="10.5">
      <c r="B400" s="222"/>
      <c r="C400" s="226" t="s">
        <v>332</v>
      </c>
      <c r="D400" s="223"/>
    </row>
    <row r="401" spans="2:4" ht="10.5">
      <c r="B401" s="222"/>
      <c r="C401" s="226" t="s">
        <v>333</v>
      </c>
      <c r="D401" s="223"/>
    </row>
    <row r="402" spans="2:4" ht="63">
      <c r="B402" s="222"/>
      <c r="C402" s="226" t="s">
        <v>887</v>
      </c>
      <c r="D402" s="223"/>
    </row>
    <row r="403" spans="2:4" ht="21">
      <c r="B403" s="222"/>
      <c r="C403" s="226" t="s">
        <v>746</v>
      </c>
      <c r="D403" s="223"/>
    </row>
    <row r="404" spans="2:4" ht="21">
      <c r="B404" s="222"/>
      <c r="C404" s="226" t="s">
        <v>334</v>
      </c>
      <c r="D404" s="223"/>
    </row>
    <row r="405" spans="2:4" ht="52.5">
      <c r="B405" s="222"/>
      <c r="C405" s="226" t="s">
        <v>749</v>
      </c>
      <c r="D405" s="223"/>
    </row>
    <row r="406" spans="2:4" ht="10.5">
      <c r="B406" s="222"/>
      <c r="C406" s="226" t="s">
        <v>239</v>
      </c>
      <c r="D406" s="223"/>
    </row>
    <row r="407" spans="2:4" ht="10.5">
      <c r="B407" s="222"/>
      <c r="C407" s="226" t="s">
        <v>330</v>
      </c>
      <c r="D407" s="223"/>
    </row>
    <row r="408" spans="2:4" ht="10.5">
      <c r="B408" s="222"/>
      <c r="C408" s="226" t="s">
        <v>266</v>
      </c>
      <c r="D408" s="223"/>
    </row>
    <row r="409" spans="2:4" ht="42">
      <c r="B409" s="222"/>
      <c r="C409" s="226" t="s">
        <v>335</v>
      </c>
      <c r="D409" s="223"/>
    </row>
    <row r="410" spans="2:4" ht="31.5">
      <c r="B410" s="222"/>
      <c r="C410" s="226" t="s">
        <v>336</v>
      </c>
      <c r="D410" s="223"/>
    </row>
    <row r="411" spans="2:4" ht="21">
      <c r="B411" s="222"/>
      <c r="C411" s="226" t="s">
        <v>337</v>
      </c>
      <c r="D411" s="223"/>
    </row>
    <row r="412" spans="2:4" ht="42">
      <c r="B412" s="222"/>
      <c r="C412" s="226" t="s">
        <v>611</v>
      </c>
      <c r="D412" s="223"/>
    </row>
    <row r="413" spans="2:4" ht="21">
      <c r="B413" s="222"/>
      <c r="C413" s="226" t="s">
        <v>612</v>
      </c>
      <c r="D413" s="223"/>
    </row>
    <row r="414" spans="2:4" ht="21">
      <c r="B414" s="222"/>
      <c r="C414" s="226" t="s">
        <v>746</v>
      </c>
      <c r="D414" s="223"/>
    </row>
    <row r="415" spans="2:4" ht="42">
      <c r="B415" s="222"/>
      <c r="C415" s="226" t="s">
        <v>888</v>
      </c>
      <c r="D415" s="223"/>
    </row>
    <row r="416" spans="2:4" ht="10.5">
      <c r="B416" s="222"/>
      <c r="C416" s="226" t="s">
        <v>889</v>
      </c>
      <c r="D416" s="223"/>
    </row>
    <row r="417" spans="2:4" ht="21">
      <c r="B417" s="222"/>
      <c r="C417" s="226" t="s">
        <v>890</v>
      </c>
      <c r="D417" s="223"/>
    </row>
    <row r="418" spans="2:4" ht="21">
      <c r="B418" s="222"/>
      <c r="C418" s="226" t="s">
        <v>613</v>
      </c>
      <c r="D418" s="223"/>
    </row>
    <row r="419" spans="2:4" ht="84">
      <c r="B419" s="222"/>
      <c r="C419" s="226" t="s">
        <v>750</v>
      </c>
      <c r="D419" s="223"/>
    </row>
    <row r="420" spans="2:4" ht="10.5">
      <c r="B420" s="222"/>
      <c r="C420" s="226" t="s">
        <v>239</v>
      </c>
      <c r="D420" s="223"/>
    </row>
    <row r="421" spans="2:4" ht="10.5">
      <c r="B421" s="222"/>
      <c r="C421" s="226" t="s">
        <v>330</v>
      </c>
      <c r="D421" s="223"/>
    </row>
    <row r="422" spans="2:4" ht="10.5">
      <c r="B422" s="222"/>
      <c r="C422" s="226" t="s">
        <v>266</v>
      </c>
      <c r="D422" s="223"/>
    </row>
    <row r="423" spans="2:4" ht="21">
      <c r="B423" s="222"/>
      <c r="C423" s="226" t="s">
        <v>614</v>
      </c>
      <c r="D423" s="223"/>
    </row>
    <row r="424" spans="2:4" ht="42">
      <c r="B424" s="222"/>
      <c r="C424" s="226" t="s">
        <v>751</v>
      </c>
      <c r="D424" s="223"/>
    </row>
    <row r="425" spans="2:4" ht="31.5">
      <c r="B425" s="222"/>
      <c r="C425" s="226" t="s">
        <v>685</v>
      </c>
      <c r="D425" s="223"/>
    </row>
    <row r="426" spans="2:4" ht="21">
      <c r="B426" s="222"/>
      <c r="C426" s="226" t="s">
        <v>752</v>
      </c>
      <c r="D426" s="223"/>
    </row>
    <row r="427" spans="2:4" ht="21">
      <c r="B427" s="222"/>
      <c r="C427" s="226" t="s">
        <v>753</v>
      </c>
      <c r="D427" s="223"/>
    </row>
    <row r="428" spans="2:4" ht="10.5">
      <c r="B428" s="222"/>
      <c r="C428" s="226" t="s">
        <v>754</v>
      </c>
      <c r="D428" s="223"/>
    </row>
    <row r="429" spans="2:4" ht="10.5">
      <c r="B429" s="222"/>
      <c r="C429" s="226" t="s">
        <v>755</v>
      </c>
      <c r="D429" s="223"/>
    </row>
    <row r="430" spans="2:4" ht="21">
      <c r="B430" s="222"/>
      <c r="C430" s="226" t="s">
        <v>663</v>
      </c>
      <c r="D430" s="223"/>
    </row>
    <row r="431" spans="2:4" ht="31.5">
      <c r="B431" s="222"/>
      <c r="C431" s="226" t="s">
        <v>664</v>
      </c>
      <c r="D431" s="223"/>
    </row>
    <row r="432" spans="2:4" ht="21">
      <c r="B432" s="222"/>
      <c r="C432" s="226" t="s">
        <v>746</v>
      </c>
      <c r="D432" s="223"/>
    </row>
    <row r="433" spans="2:4" ht="42">
      <c r="B433" s="222"/>
      <c r="C433" s="226" t="s">
        <v>891</v>
      </c>
      <c r="D433" s="223"/>
    </row>
    <row r="434" spans="2:4" ht="21">
      <c r="B434" s="222"/>
      <c r="C434" s="226" t="s">
        <v>686</v>
      </c>
      <c r="D434" s="223"/>
    </row>
    <row r="435" spans="2:4" ht="21">
      <c r="B435" s="222"/>
      <c r="C435" s="226" t="s">
        <v>665</v>
      </c>
      <c r="D435" s="223"/>
    </row>
    <row r="436" spans="2:4" ht="10.5">
      <c r="B436" s="222"/>
      <c r="C436" s="226" t="s">
        <v>239</v>
      </c>
      <c r="D436" s="223"/>
    </row>
    <row r="437" spans="2:4" ht="10.5">
      <c r="B437" s="222"/>
      <c r="C437" s="226" t="s">
        <v>687</v>
      </c>
      <c r="D437" s="223"/>
    </row>
    <row r="438" spans="2:4" ht="10.5">
      <c r="B438" s="222"/>
      <c r="C438" s="226" t="s">
        <v>343</v>
      </c>
      <c r="D438" s="223"/>
    </row>
    <row r="439" spans="2:4" ht="63">
      <c r="B439" s="222"/>
      <c r="C439" s="226" t="s">
        <v>666</v>
      </c>
      <c r="D439" s="223"/>
    </row>
    <row r="440" spans="2:4" ht="21">
      <c r="B440" s="222"/>
      <c r="C440" s="226" t="s">
        <v>667</v>
      </c>
      <c r="D440" s="223"/>
    </row>
    <row r="441" spans="2:4" ht="42">
      <c r="B441" s="222"/>
      <c r="C441" s="226" t="s">
        <v>892</v>
      </c>
      <c r="D441" s="223"/>
    </row>
    <row r="442" spans="2:4" ht="52.5">
      <c r="B442" s="222"/>
      <c r="C442" s="226" t="s">
        <v>668</v>
      </c>
      <c r="D442" s="223"/>
    </row>
    <row r="443" spans="2:4" ht="10.5">
      <c r="B443" s="222"/>
      <c r="C443" s="226" t="s">
        <v>669</v>
      </c>
      <c r="D443" s="223"/>
    </row>
    <row r="444" spans="2:4" ht="10.5">
      <c r="B444" s="222"/>
      <c r="C444" s="226" t="s">
        <v>670</v>
      </c>
      <c r="D444" s="223"/>
    </row>
    <row r="445" spans="2:4" ht="10.5">
      <c r="B445" s="222"/>
      <c r="C445" s="226" t="s">
        <v>671</v>
      </c>
      <c r="D445" s="223"/>
    </row>
    <row r="446" spans="2:4" ht="10.5">
      <c r="B446" s="222"/>
      <c r="C446" s="226" t="s">
        <v>672</v>
      </c>
      <c r="D446" s="223"/>
    </row>
    <row r="447" spans="2:4" ht="10.5">
      <c r="B447" s="222"/>
      <c r="C447" s="226" t="s">
        <v>673</v>
      </c>
      <c r="D447" s="223"/>
    </row>
    <row r="448" spans="2:4" ht="21">
      <c r="B448" s="222"/>
      <c r="C448" s="226" t="s">
        <v>674</v>
      </c>
      <c r="D448" s="223"/>
    </row>
    <row r="449" spans="2:4" ht="10.5">
      <c r="B449" s="222"/>
      <c r="C449" s="226" t="s">
        <v>675</v>
      </c>
      <c r="D449" s="223"/>
    </row>
    <row r="450" spans="2:4" ht="10.5">
      <c r="B450" s="222"/>
      <c r="C450" s="226" t="s">
        <v>676</v>
      </c>
      <c r="D450" s="223"/>
    </row>
    <row r="451" spans="2:4" ht="21">
      <c r="B451" s="222"/>
      <c r="C451" s="226" t="s">
        <v>688</v>
      </c>
      <c r="D451" s="223"/>
    </row>
    <row r="452" spans="2:4" ht="10.5">
      <c r="B452" s="222"/>
      <c r="C452" s="226" t="s">
        <v>689</v>
      </c>
      <c r="D452" s="223"/>
    </row>
    <row r="453" spans="2:4" ht="10.5">
      <c r="B453" s="222"/>
      <c r="C453" s="226" t="s">
        <v>239</v>
      </c>
      <c r="D453" s="223"/>
    </row>
    <row r="454" spans="2:4" ht="10.5">
      <c r="B454" s="222"/>
      <c r="C454" s="226" t="s">
        <v>690</v>
      </c>
      <c r="D454" s="223"/>
    </row>
    <row r="455" spans="2:4" ht="21">
      <c r="B455" s="222"/>
      <c r="C455" s="226" t="s">
        <v>691</v>
      </c>
      <c r="D455" s="223"/>
    </row>
    <row r="456" spans="2:4" ht="10.5">
      <c r="B456" s="222"/>
      <c r="C456" s="226" t="s">
        <v>241</v>
      </c>
      <c r="D456" s="223"/>
    </row>
    <row r="457" spans="2:4" ht="63">
      <c r="B457" s="222"/>
      <c r="C457" s="226" t="s">
        <v>340</v>
      </c>
      <c r="D457" s="223"/>
    </row>
    <row r="458" spans="2:4" ht="21">
      <c r="B458" s="222"/>
      <c r="C458" s="226" t="s">
        <v>677</v>
      </c>
      <c r="D458" s="223"/>
    </row>
    <row r="459" spans="2:4" ht="21">
      <c r="B459" s="222"/>
      <c r="C459" s="226" t="s">
        <v>341</v>
      </c>
      <c r="D459" s="223"/>
    </row>
    <row r="460" spans="2:4" ht="21">
      <c r="B460" s="222"/>
      <c r="C460" s="226" t="s">
        <v>342</v>
      </c>
      <c r="D460" s="223"/>
    </row>
    <row r="461" spans="2:4" ht="10.5">
      <c r="B461" s="222"/>
      <c r="C461" s="226" t="s">
        <v>689</v>
      </c>
      <c r="D461" s="223"/>
    </row>
    <row r="462" spans="2:4" ht="10.5">
      <c r="B462" s="222"/>
      <c r="C462" s="226" t="s">
        <v>239</v>
      </c>
      <c r="D462" s="223"/>
    </row>
    <row r="463" spans="2:4" ht="10.5">
      <c r="B463" s="222"/>
      <c r="C463" s="226" t="s">
        <v>240</v>
      </c>
      <c r="D463" s="223"/>
    </row>
    <row r="464" spans="2:4" ht="10.5">
      <c r="B464" s="222"/>
      <c r="C464" s="226" t="s">
        <v>343</v>
      </c>
      <c r="D464" s="223"/>
    </row>
    <row r="465" spans="2:4" ht="21">
      <c r="B465" s="222"/>
      <c r="C465" s="226" t="s">
        <v>242</v>
      </c>
      <c r="D465" s="223"/>
    </row>
    <row r="466" spans="2:4" ht="42">
      <c r="B466" s="222"/>
      <c r="C466" s="226" t="s">
        <v>893</v>
      </c>
      <c r="D466" s="223"/>
    </row>
    <row r="467" spans="2:4" ht="21">
      <c r="B467" s="222"/>
      <c r="C467" s="226" t="s">
        <v>344</v>
      </c>
      <c r="D467" s="223"/>
    </row>
    <row r="468" spans="2:4" ht="10.5">
      <c r="B468" s="222"/>
      <c r="C468" s="226" t="s">
        <v>689</v>
      </c>
      <c r="D468" s="223"/>
    </row>
    <row r="469" spans="2:4" ht="10.5">
      <c r="B469" s="222"/>
      <c r="C469" s="226" t="s">
        <v>239</v>
      </c>
      <c r="D469" s="223"/>
    </row>
    <row r="470" spans="2:4" ht="10.5">
      <c r="B470" s="222"/>
      <c r="C470" s="226" t="s">
        <v>690</v>
      </c>
      <c r="D470" s="223"/>
    </row>
    <row r="471" spans="2:4" ht="21">
      <c r="B471" s="222"/>
      <c r="C471" s="226" t="s">
        <v>345</v>
      </c>
      <c r="D471" s="223"/>
    </row>
    <row r="472" spans="2:4" ht="10.5">
      <c r="B472" s="222"/>
      <c r="C472" s="226" t="s">
        <v>346</v>
      </c>
      <c r="D472" s="223"/>
    </row>
    <row r="473" spans="2:4" ht="10.5">
      <c r="B473" s="222"/>
      <c r="C473" s="226" t="s">
        <v>347</v>
      </c>
      <c r="D473" s="223"/>
    </row>
    <row r="474" spans="2:4" ht="63">
      <c r="B474" s="222"/>
      <c r="C474" s="226" t="s">
        <v>348</v>
      </c>
      <c r="D474" s="223"/>
    </row>
    <row r="475" spans="2:4" ht="21">
      <c r="B475" s="222"/>
      <c r="C475" s="226" t="s">
        <v>909</v>
      </c>
      <c r="D475" s="223"/>
    </row>
    <row r="476" spans="2:4" ht="21">
      <c r="B476" s="222"/>
      <c r="C476" s="226" t="s">
        <v>349</v>
      </c>
      <c r="D476" s="223"/>
    </row>
    <row r="477" spans="2:4" ht="21">
      <c r="B477" s="222"/>
      <c r="C477" s="226" t="s">
        <v>350</v>
      </c>
      <c r="D477" s="223"/>
    </row>
    <row r="478" spans="2:4" ht="10.5">
      <c r="B478" s="222"/>
      <c r="C478" s="226" t="s">
        <v>689</v>
      </c>
      <c r="D478" s="223"/>
    </row>
    <row r="479" spans="2:4" ht="10.5">
      <c r="B479" s="222"/>
      <c r="C479" s="226" t="s">
        <v>239</v>
      </c>
      <c r="D479" s="223"/>
    </row>
    <row r="480" spans="2:4" ht="10.5">
      <c r="B480" s="222"/>
      <c r="C480" s="226" t="s">
        <v>690</v>
      </c>
      <c r="D480" s="223"/>
    </row>
    <row r="481" spans="2:4" ht="31.5">
      <c r="B481" s="222"/>
      <c r="C481" s="226" t="s">
        <v>351</v>
      </c>
      <c r="D481" s="223"/>
    </row>
    <row r="482" spans="2:4" ht="84">
      <c r="B482" s="222"/>
      <c r="C482" s="226" t="s">
        <v>352</v>
      </c>
      <c r="D482" s="223"/>
    </row>
    <row r="483" spans="2:4" ht="10.5">
      <c r="B483" s="222"/>
      <c r="C483" s="226" t="s">
        <v>353</v>
      </c>
      <c r="D483" s="223"/>
    </row>
    <row r="484" spans="2:4" ht="10.5">
      <c r="B484" s="222"/>
      <c r="C484" s="226" t="s">
        <v>354</v>
      </c>
      <c r="D484" s="223"/>
    </row>
    <row r="485" spans="2:4" ht="10.5">
      <c r="B485" s="222"/>
      <c r="C485" s="226" t="s">
        <v>355</v>
      </c>
      <c r="D485" s="223"/>
    </row>
    <row r="486" spans="2:4" ht="73.5">
      <c r="B486" s="222"/>
      <c r="C486" s="226" t="s">
        <v>356</v>
      </c>
      <c r="D486" s="223"/>
    </row>
    <row r="487" spans="2:4" ht="21">
      <c r="B487" s="222"/>
      <c r="C487" s="226" t="s">
        <v>909</v>
      </c>
      <c r="D487" s="223"/>
    </row>
    <row r="488" spans="2:4" ht="21">
      <c r="B488" s="222"/>
      <c r="C488" s="226" t="s">
        <v>349</v>
      </c>
      <c r="D488" s="223"/>
    </row>
    <row r="489" spans="2:4" ht="31.5">
      <c r="B489" s="222"/>
      <c r="C489" s="226" t="s">
        <v>894</v>
      </c>
      <c r="D489" s="223"/>
    </row>
    <row r="490" spans="2:4" ht="21">
      <c r="B490" s="222"/>
      <c r="C490" s="226" t="s">
        <v>678</v>
      </c>
      <c r="D490" s="223"/>
    </row>
    <row r="491" spans="2:4" ht="10.5">
      <c r="B491" s="222"/>
      <c r="C491" s="226" t="s">
        <v>239</v>
      </c>
      <c r="D491" s="223"/>
    </row>
    <row r="492" spans="2:4" ht="10.5">
      <c r="B492" s="222"/>
      <c r="C492" s="226" t="s">
        <v>240</v>
      </c>
      <c r="D492" s="223"/>
    </row>
    <row r="493" spans="2:4" ht="10.5">
      <c r="B493" s="222"/>
      <c r="C493" s="226" t="s">
        <v>241</v>
      </c>
      <c r="D493" s="223"/>
    </row>
    <row r="494" spans="2:4" ht="21">
      <c r="B494" s="222"/>
      <c r="C494" s="226" t="s">
        <v>909</v>
      </c>
      <c r="D494" s="223"/>
    </row>
    <row r="495" spans="2:4" ht="31.5">
      <c r="B495" s="222"/>
      <c r="C495" s="226" t="s">
        <v>357</v>
      </c>
      <c r="D495" s="223"/>
    </row>
    <row r="496" spans="2:4" ht="10.5">
      <c r="B496" s="222"/>
      <c r="C496" s="226" t="s">
        <v>358</v>
      </c>
      <c r="D496" s="223"/>
    </row>
    <row r="497" spans="2:4" ht="10.5">
      <c r="B497" s="222"/>
      <c r="C497" s="226" t="s">
        <v>239</v>
      </c>
      <c r="D497" s="223"/>
    </row>
    <row r="498" spans="2:4" ht="10.5">
      <c r="B498" s="222"/>
      <c r="C498" s="226" t="s">
        <v>690</v>
      </c>
      <c r="D498" s="223"/>
    </row>
    <row r="499" spans="2:4" ht="10.5">
      <c r="B499" s="222"/>
      <c r="C499" s="226" t="s">
        <v>343</v>
      </c>
      <c r="D499" s="223"/>
    </row>
    <row r="500" spans="2:4" ht="42">
      <c r="B500" s="222"/>
      <c r="C500" s="226" t="s">
        <v>895</v>
      </c>
      <c r="D500" s="223"/>
    </row>
    <row r="501" spans="2:4" ht="21">
      <c r="B501" s="222"/>
      <c r="C501" s="226" t="s">
        <v>679</v>
      </c>
      <c r="D501" s="223"/>
    </row>
    <row r="502" spans="2:4" ht="10.5">
      <c r="B502" s="222"/>
      <c r="C502" s="226" t="s">
        <v>680</v>
      </c>
      <c r="D502" s="223"/>
    </row>
    <row r="503" spans="2:4" ht="10.5">
      <c r="B503" s="222"/>
      <c r="C503" s="226" t="s">
        <v>239</v>
      </c>
      <c r="D503" s="223"/>
    </row>
    <row r="504" spans="2:4" ht="10.5">
      <c r="B504" s="222"/>
      <c r="C504" s="226" t="s">
        <v>240</v>
      </c>
      <c r="D504" s="223"/>
    </row>
    <row r="505" spans="2:4" ht="10.5">
      <c r="B505" s="222"/>
      <c r="C505" s="226" t="s">
        <v>681</v>
      </c>
      <c r="D505" s="223"/>
    </row>
    <row r="506" spans="2:4" ht="21">
      <c r="B506" s="222"/>
      <c r="C506" s="226" t="s">
        <v>909</v>
      </c>
      <c r="D506" s="223"/>
    </row>
    <row r="507" spans="2:4" ht="63">
      <c r="B507" s="222"/>
      <c r="C507" s="226" t="s">
        <v>896</v>
      </c>
      <c r="D507" s="223"/>
    </row>
    <row r="508" spans="2:4" ht="21">
      <c r="B508" s="222"/>
      <c r="C508" s="226" t="s">
        <v>359</v>
      </c>
      <c r="D508" s="223"/>
    </row>
    <row r="509" spans="2:4" ht="52.5">
      <c r="B509" s="222"/>
      <c r="C509" s="226" t="s">
        <v>682</v>
      </c>
      <c r="D509" s="223"/>
    </row>
    <row r="510" spans="2:4" ht="10.5">
      <c r="B510" s="222"/>
      <c r="C510" s="226" t="s">
        <v>239</v>
      </c>
      <c r="D510" s="223"/>
    </row>
    <row r="511" spans="2:4" ht="10.5">
      <c r="B511" s="222"/>
      <c r="C511" s="226" t="s">
        <v>360</v>
      </c>
      <c r="D511" s="223"/>
    </row>
    <row r="512" spans="2:4" ht="21">
      <c r="B512" s="222"/>
      <c r="C512" s="226" t="s">
        <v>683</v>
      </c>
      <c r="D512" s="223"/>
    </row>
    <row r="513" spans="2:4" ht="10.5">
      <c r="B513" s="222"/>
      <c r="C513" s="226" t="s">
        <v>57</v>
      </c>
      <c r="D513" s="223"/>
    </row>
    <row r="514" spans="2:4" ht="10.5">
      <c r="B514" s="222"/>
      <c r="C514" s="226" t="s">
        <v>361</v>
      </c>
      <c r="D514" s="223"/>
    </row>
    <row r="515" spans="2:4" ht="10.5">
      <c r="B515" s="222"/>
      <c r="C515" s="226" t="s">
        <v>362</v>
      </c>
      <c r="D515" s="223"/>
    </row>
    <row r="516" spans="2:4" ht="63">
      <c r="B516" s="222"/>
      <c r="C516" s="226" t="s">
        <v>51</v>
      </c>
      <c r="D516" s="223"/>
    </row>
    <row r="517" spans="2:4" ht="21">
      <c r="B517" s="222"/>
      <c r="C517" s="226" t="s">
        <v>909</v>
      </c>
      <c r="D517" s="223"/>
    </row>
    <row r="518" spans="2:4" ht="21">
      <c r="B518" s="222"/>
      <c r="C518" s="226" t="s">
        <v>52</v>
      </c>
      <c r="D518" s="223"/>
    </row>
    <row r="519" spans="2:4" ht="42">
      <c r="B519" s="222"/>
      <c r="C519" s="226" t="s">
        <v>53</v>
      </c>
      <c r="D519" s="223"/>
    </row>
    <row r="520" spans="2:4" ht="42">
      <c r="B520" s="222"/>
      <c r="C520" s="226" t="s">
        <v>54</v>
      </c>
      <c r="D520" s="223"/>
    </row>
    <row r="521" spans="2:4" ht="21">
      <c r="B521" s="222"/>
      <c r="C521" s="226" t="s">
        <v>55</v>
      </c>
      <c r="D521" s="223"/>
    </row>
    <row r="522" spans="2:4" ht="10.5">
      <c r="B522" s="222"/>
      <c r="C522" s="226" t="s">
        <v>689</v>
      </c>
      <c r="D522" s="223"/>
    </row>
    <row r="523" spans="2:4" ht="10.5">
      <c r="B523" s="222"/>
      <c r="C523" s="226" t="s">
        <v>239</v>
      </c>
      <c r="D523" s="223"/>
    </row>
    <row r="524" spans="2:4" ht="10.5">
      <c r="B524" s="222"/>
      <c r="C524" s="226" t="s">
        <v>56</v>
      </c>
      <c r="D524" s="223"/>
    </row>
    <row r="525" spans="2:4" ht="10.5">
      <c r="B525" s="222"/>
      <c r="C525" s="226" t="s">
        <v>57</v>
      </c>
      <c r="D525" s="223"/>
    </row>
    <row r="526" spans="2:4" ht="10.5">
      <c r="B526" s="222"/>
      <c r="C526" s="226" t="s">
        <v>58</v>
      </c>
      <c r="D526" s="223"/>
    </row>
    <row r="527" spans="2:4" ht="10.5">
      <c r="B527" s="222"/>
      <c r="C527" s="226" t="s">
        <v>59</v>
      </c>
      <c r="D527" s="223"/>
    </row>
    <row r="528" spans="2:4" ht="31.5">
      <c r="B528" s="222"/>
      <c r="C528" s="226" t="s">
        <v>60</v>
      </c>
      <c r="D528" s="223"/>
    </row>
    <row r="529" spans="2:4" ht="21">
      <c r="B529" s="222"/>
      <c r="C529" s="226" t="s">
        <v>909</v>
      </c>
      <c r="D529" s="223"/>
    </row>
    <row r="530" spans="2:4" ht="21">
      <c r="B530" s="222"/>
      <c r="C530" s="226" t="s">
        <v>61</v>
      </c>
      <c r="D530" s="223"/>
    </row>
    <row r="531" spans="2:4" ht="42">
      <c r="B531" s="222"/>
      <c r="C531" s="226" t="s">
        <v>62</v>
      </c>
      <c r="D531" s="223"/>
    </row>
    <row r="532" spans="2:4" ht="10.5">
      <c r="B532" s="222"/>
      <c r="C532" s="226" t="s">
        <v>63</v>
      </c>
      <c r="D532" s="223"/>
    </row>
    <row r="533" spans="2:4" ht="21">
      <c r="B533" s="222"/>
      <c r="C533" s="226" t="s">
        <v>64</v>
      </c>
      <c r="D533" s="223"/>
    </row>
    <row r="534" spans="2:4" ht="10.5">
      <c r="B534" s="222"/>
      <c r="C534" s="226" t="s">
        <v>239</v>
      </c>
      <c r="D534" s="223"/>
    </row>
    <row r="535" spans="2:4" ht="10.5">
      <c r="B535" s="222"/>
      <c r="C535" s="226" t="s">
        <v>65</v>
      </c>
      <c r="D535" s="223"/>
    </row>
    <row r="536" spans="2:4" ht="10.5">
      <c r="B536" s="222"/>
      <c r="C536" s="226" t="s">
        <v>66</v>
      </c>
      <c r="D536" s="223"/>
    </row>
    <row r="537" spans="2:4" ht="21">
      <c r="B537" s="222"/>
      <c r="C537" s="226" t="s">
        <v>67</v>
      </c>
      <c r="D537" s="223"/>
    </row>
    <row r="538" spans="2:4" ht="10.5">
      <c r="B538" s="222"/>
      <c r="C538" s="226" t="s">
        <v>68</v>
      </c>
      <c r="D538" s="223"/>
    </row>
    <row r="539" spans="2:4" ht="21">
      <c r="B539" s="222"/>
      <c r="C539" s="226" t="s">
        <v>684</v>
      </c>
      <c r="D539" s="223"/>
    </row>
    <row r="540" spans="2:4" ht="10.5">
      <c r="B540" s="222"/>
      <c r="C540" s="226" t="s">
        <v>69</v>
      </c>
      <c r="D540" s="223"/>
    </row>
    <row r="541" spans="2:4" ht="21">
      <c r="B541" s="222"/>
      <c r="C541" s="226" t="s">
        <v>897</v>
      </c>
      <c r="D541" s="223"/>
    </row>
    <row r="542" spans="2:4" ht="10.5">
      <c r="B542" s="222"/>
      <c r="C542" s="226" t="s">
        <v>239</v>
      </c>
      <c r="D542" s="223"/>
    </row>
    <row r="543" spans="2:4" ht="10.5">
      <c r="B543" s="222"/>
      <c r="C543" s="226" t="s">
        <v>332</v>
      </c>
      <c r="D543" s="223"/>
    </row>
    <row r="544" spans="2:4" ht="10.5">
      <c r="B544" s="222"/>
      <c r="C544" s="226" t="s">
        <v>333</v>
      </c>
      <c r="D544" s="223"/>
    </row>
    <row r="545" spans="2:4" ht="21">
      <c r="B545" s="222"/>
      <c r="C545" s="226" t="s">
        <v>70</v>
      </c>
      <c r="D545" s="223"/>
    </row>
    <row r="546" spans="2:4" ht="10.5">
      <c r="B546" s="222"/>
      <c r="C546" s="226" t="s">
        <v>71</v>
      </c>
      <c r="D546" s="223"/>
    </row>
    <row r="547" spans="2:4" ht="21">
      <c r="B547" s="222"/>
      <c r="C547" s="226" t="s">
        <v>909</v>
      </c>
      <c r="D547" s="223"/>
    </row>
    <row r="548" spans="2:4" ht="31.5">
      <c r="B548" s="222"/>
      <c r="C548" s="226" t="s">
        <v>898</v>
      </c>
      <c r="D548" s="223"/>
    </row>
    <row r="549" spans="2:4" ht="52.5">
      <c r="B549" s="222"/>
      <c r="C549" s="226" t="s">
        <v>899</v>
      </c>
      <c r="D549" s="223"/>
    </row>
    <row r="550" spans="2:4" ht="42">
      <c r="B550" s="222"/>
      <c r="C550" s="226" t="s">
        <v>900</v>
      </c>
      <c r="D550" s="223"/>
    </row>
    <row r="551" spans="2:4" ht="63">
      <c r="B551" s="222"/>
      <c r="C551" s="226" t="s">
        <v>72</v>
      </c>
      <c r="D551" s="223"/>
    </row>
    <row r="552" spans="2:4" ht="42">
      <c r="B552" s="222"/>
      <c r="C552" s="226" t="s">
        <v>901</v>
      </c>
      <c r="D552" s="223"/>
    </row>
    <row r="553" spans="2:4" ht="52.5">
      <c r="B553" s="222"/>
      <c r="C553" s="226" t="s">
        <v>902</v>
      </c>
      <c r="D553" s="223"/>
    </row>
    <row r="554" spans="2:4" ht="31.5">
      <c r="B554" s="222"/>
      <c r="C554" s="226" t="s">
        <v>582</v>
      </c>
      <c r="D554" s="223"/>
    </row>
    <row r="555" spans="2:4" ht="42">
      <c r="B555" s="222"/>
      <c r="C555" s="226" t="s">
        <v>583</v>
      </c>
      <c r="D555" s="223"/>
    </row>
    <row r="556" spans="2:4" ht="10.5">
      <c r="B556" s="222"/>
      <c r="C556" s="226" t="s">
        <v>239</v>
      </c>
      <c r="D556" s="223"/>
    </row>
    <row r="557" spans="2:4" ht="10.5">
      <c r="B557" s="222"/>
      <c r="C557" s="226" t="s">
        <v>690</v>
      </c>
      <c r="D557" s="223"/>
    </row>
    <row r="558" spans="2:4" ht="10.5">
      <c r="B558" s="222"/>
      <c r="C558" s="226" t="s">
        <v>584</v>
      </c>
      <c r="D558" s="223"/>
    </row>
    <row r="559" spans="2:4" ht="10.5">
      <c r="B559" s="222"/>
      <c r="C559" s="226" t="s">
        <v>585</v>
      </c>
      <c r="D559" s="223"/>
    </row>
    <row r="560" spans="2:4" ht="63">
      <c r="B560" s="222"/>
      <c r="C560" s="226" t="s">
        <v>586</v>
      </c>
      <c r="D560" s="223"/>
    </row>
    <row r="561" spans="2:4" ht="21">
      <c r="B561" s="222"/>
      <c r="C561" s="226" t="s">
        <v>587</v>
      </c>
      <c r="D561" s="223"/>
    </row>
    <row r="562" spans="2:4" ht="21">
      <c r="B562" s="222"/>
      <c r="C562" s="226" t="s">
        <v>588</v>
      </c>
      <c r="D562" s="223"/>
    </row>
    <row r="563" spans="2:4" ht="31.5">
      <c r="B563" s="222"/>
      <c r="C563" s="226" t="s">
        <v>589</v>
      </c>
      <c r="D563" s="223"/>
    </row>
    <row r="564" spans="2:4" ht="21">
      <c r="B564" s="222"/>
      <c r="C564" s="226" t="s">
        <v>590</v>
      </c>
      <c r="D564" s="223"/>
    </row>
    <row r="565" spans="2:4" ht="21">
      <c r="B565" s="222"/>
      <c r="C565" s="226" t="s">
        <v>591</v>
      </c>
      <c r="D565" s="223"/>
    </row>
    <row r="566" spans="2:4" ht="21">
      <c r="B566" s="222"/>
      <c r="C566" s="226" t="s">
        <v>592</v>
      </c>
      <c r="D566" s="223"/>
    </row>
    <row r="567" spans="2:4" ht="21">
      <c r="B567" s="222"/>
      <c r="C567" s="226" t="s">
        <v>593</v>
      </c>
      <c r="D567" s="223"/>
    </row>
    <row r="568" spans="2:4" ht="21">
      <c r="B568" s="222"/>
      <c r="C568" s="226" t="s">
        <v>594</v>
      </c>
      <c r="D568" s="223"/>
    </row>
    <row r="569" spans="2:4" ht="31.5">
      <c r="B569" s="222"/>
      <c r="C569" s="226" t="s">
        <v>595</v>
      </c>
      <c r="D569" s="223"/>
    </row>
    <row r="570" spans="2:4" ht="10.5">
      <c r="B570" s="222"/>
      <c r="C570" s="232"/>
      <c r="D570" s="223"/>
    </row>
    <row r="571" spans="2:4" ht="10.5">
      <c r="B571" s="222"/>
      <c r="C571" s="232"/>
      <c r="D571" s="223"/>
    </row>
    <row r="572" spans="2:4" ht="12" customHeight="1" thickBot="1">
      <c r="B572" s="229"/>
      <c r="C572" s="237"/>
      <c r="D572" s="230"/>
    </row>
    <row r="573" ht="12" customHeight="1">
      <c r="C573" s="238"/>
    </row>
    <row r="574" ht="12" customHeight="1">
      <c r="C574" s="238"/>
    </row>
    <row r="575" ht="12" customHeight="1">
      <c r="C575" s="238"/>
    </row>
    <row r="576" ht="12" customHeight="1">
      <c r="C576" s="238"/>
    </row>
    <row r="577" ht="12" customHeight="1">
      <c r="C577" s="238"/>
    </row>
    <row r="578" ht="12" customHeight="1">
      <c r="C578" s="238"/>
    </row>
    <row r="579" ht="10.5">
      <c r="C579" s="238"/>
    </row>
    <row r="580" ht="10.5">
      <c r="C580" s="239"/>
    </row>
    <row r="581" ht="10.5">
      <c r="C581" s="238"/>
    </row>
    <row r="582" ht="10.5">
      <c r="C582" s="238"/>
    </row>
    <row r="583" ht="10.5">
      <c r="C583" s="239"/>
    </row>
    <row r="584" ht="10.5">
      <c r="C584" s="238"/>
    </row>
    <row r="585" ht="10.5">
      <c r="C585" s="238"/>
    </row>
    <row r="586" ht="10.5">
      <c r="C586" s="238"/>
    </row>
    <row r="587" ht="10.5">
      <c r="C587" s="238"/>
    </row>
    <row r="588" ht="10.5">
      <c r="C588" s="238"/>
    </row>
    <row r="589" ht="10.5">
      <c r="C589" s="238"/>
    </row>
    <row r="590" ht="10.5">
      <c r="C590" s="238"/>
    </row>
    <row r="591" ht="10.5">
      <c r="C591" s="238"/>
    </row>
    <row r="592" ht="10.5">
      <c r="C592" s="238"/>
    </row>
    <row r="593" ht="10.5">
      <c r="C593" s="238"/>
    </row>
    <row r="594" ht="10.5">
      <c r="C594" s="238"/>
    </row>
    <row r="595" ht="10.5">
      <c r="C595" s="238"/>
    </row>
    <row r="596" ht="10.5">
      <c r="C596" s="238"/>
    </row>
    <row r="597" ht="10.5">
      <c r="C597" s="238"/>
    </row>
    <row r="598" ht="10.5">
      <c r="C598" s="238"/>
    </row>
    <row r="599" ht="10.5">
      <c r="C599" s="238"/>
    </row>
    <row r="600" ht="10.5">
      <c r="C600" s="239"/>
    </row>
    <row r="601" ht="10.5">
      <c r="C601" s="239"/>
    </row>
    <row r="602" ht="10.5">
      <c r="C602" s="239"/>
    </row>
    <row r="603" ht="10.5">
      <c r="C603" s="239"/>
    </row>
    <row r="604" ht="10.5">
      <c r="C604" s="239"/>
    </row>
    <row r="605" ht="10.5">
      <c r="C605" s="239"/>
    </row>
    <row r="606" ht="10.5">
      <c r="C606" s="239"/>
    </row>
    <row r="607" ht="10.5">
      <c r="C607" s="239"/>
    </row>
    <row r="608" ht="10.5">
      <c r="C608" s="238"/>
    </row>
    <row r="609" ht="10.5">
      <c r="C609" s="238"/>
    </row>
    <row r="610" ht="10.5">
      <c r="C610" s="238"/>
    </row>
    <row r="611" ht="10.5">
      <c r="C611" s="238"/>
    </row>
    <row r="612" ht="10.5">
      <c r="C612" s="239"/>
    </row>
    <row r="613" ht="10.5">
      <c r="C613" s="238"/>
    </row>
    <row r="614" ht="10.5">
      <c r="C614" s="238"/>
    </row>
    <row r="615" ht="10.5">
      <c r="C615" s="239"/>
    </row>
    <row r="616" ht="10.5">
      <c r="C616" s="238"/>
    </row>
    <row r="617" ht="10.5">
      <c r="C617" s="238"/>
    </row>
    <row r="618" ht="10.5">
      <c r="C618" s="238"/>
    </row>
    <row r="619" ht="10.5">
      <c r="C619" s="238"/>
    </row>
    <row r="620" ht="10.5">
      <c r="C620" s="238"/>
    </row>
    <row r="621" ht="10.5">
      <c r="C621" s="239"/>
    </row>
  </sheetData>
  <sheetProtection/>
  <mergeCells count="1">
    <mergeCell ref="B1:D1"/>
  </mergeCells>
  <printOptions/>
  <pageMargins left="0.7874015748031497"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dimension ref="B53:AX123"/>
  <sheetViews>
    <sheetView zoomScalePageLayoutView="0" workbookViewId="0" topLeftCell="A1">
      <selection activeCell="A1" sqref="A1"/>
    </sheetView>
  </sheetViews>
  <sheetFormatPr defaultColWidth="9.00390625" defaultRowHeight="12.75"/>
  <cols>
    <col min="10" max="10" width="10.625" style="0" customWidth="1"/>
  </cols>
  <sheetData>
    <row r="49" s="114" customFormat="1" ht="12" customHeight="1" hidden="1"/>
    <row r="50" s="115" customFormat="1" ht="12" customHeight="1" hidden="1"/>
    <row r="51" s="115" customFormat="1" ht="12" customHeight="1" hidden="1"/>
    <row r="52" s="115" customFormat="1" ht="12" customHeight="1" hidden="1"/>
    <row r="53" s="115" customFormat="1" ht="12" customHeight="1" hidden="1">
      <c r="I53" s="116"/>
    </row>
    <row r="54" spans="4:48" s="117" customFormat="1" ht="12" customHeight="1" hidden="1">
      <c r="D54" s="117">
        <f>IF(D57&lt;=D58,"",MID(I71,D55+1,90))</f>
      </c>
      <c r="I54" s="118">
        <f>INT(J54)</f>
        <v>0</v>
      </c>
      <c r="J54" s="118">
        <f>ЭСЧФ!BA55</f>
        <v>0</v>
      </c>
      <c r="P54" s="117">
        <f>IF(P57&lt;=P58,"",MID(U71,P55+1,90))</f>
      </c>
      <c r="U54" s="119">
        <f>INT(V54)</f>
        <v>0</v>
      </c>
      <c r="V54" s="119">
        <f>ЭСЧФ!BA55</f>
        <v>0</v>
      </c>
      <c r="AC54" s="117">
        <f>IF(AC57&lt;=AC58,"",MID(AH71,AC55+1,90))</f>
      </c>
      <c r="AH54" s="118">
        <f>INT(AI54)</f>
        <v>0</v>
      </c>
      <c r="AI54" s="118">
        <f>ЭСЧФ!BA55</f>
        <v>0</v>
      </c>
      <c r="AP54" s="117">
        <f>IF(AP57&lt;=AP58,"",MID(AU71,AP55+1,90))</f>
      </c>
      <c r="AU54" s="118">
        <f>INT(AV54)</f>
        <v>0</v>
      </c>
      <c r="AV54" s="118">
        <f>ЭСЧФ!BA55</f>
        <v>0</v>
      </c>
    </row>
    <row r="55" spans="4:48" s="117" customFormat="1" ht="12" customHeight="1" hidden="1">
      <c r="D55" s="117" t="e">
        <f>FIND(" ",I71,80)</f>
        <v>#VALUE!</v>
      </c>
      <c r="H55" s="117">
        <v>1</v>
      </c>
      <c r="I55" s="120">
        <f>I54-INT(I54/10)*10</f>
        <v>0</v>
      </c>
      <c r="J55" s="119">
        <f>ROUND((J54-I54)*100,0)</f>
        <v>0</v>
      </c>
      <c r="P55" s="117" t="e">
        <f>FIND(" ",U71,80)</f>
        <v>#VALUE!</v>
      </c>
      <c r="T55" s="117">
        <v>1</v>
      </c>
      <c r="U55" s="120">
        <f>U54-INT(U54/10)*10</f>
        <v>0</v>
      </c>
      <c r="V55" s="119">
        <f>ROUND((V54-U54)*100,0)</f>
        <v>0</v>
      </c>
      <c r="AC55" s="117" t="e">
        <f>FIND(" ",AH71,80)</f>
        <v>#VALUE!</v>
      </c>
      <c r="AG55" s="117">
        <v>1</v>
      </c>
      <c r="AH55" s="120">
        <f>AH54-INT(AH54/10)*10</f>
        <v>0</v>
      </c>
      <c r="AI55" s="119">
        <f>ROUND((AI54-AH54)*100,0)</f>
        <v>0</v>
      </c>
      <c r="AP55" s="117" t="e">
        <f>FIND(" ",AU71,80)</f>
        <v>#VALUE!</v>
      </c>
      <c r="AT55" s="117">
        <v>1</v>
      </c>
      <c r="AU55" s="120">
        <f>AU54-INT(AU54/10)*10</f>
        <v>0</v>
      </c>
      <c r="AV55" s="119">
        <f>ROUND((AV54-AU54)*100,0)</f>
        <v>0</v>
      </c>
    </row>
    <row r="56" spans="4:48" s="117" customFormat="1" ht="12" customHeight="1" hidden="1">
      <c r="D56" s="117">
        <f>IF(D57&gt;D58,LEFT(I71,D55-1),LEFT(I71,90))</f>
      </c>
      <c r="H56" s="117">
        <v>2</v>
      </c>
      <c r="I56" s="121">
        <f>IF(AND(I55+I57&gt;=11,I55+I57&lt;=19),I55+I57,0)</f>
        <v>0</v>
      </c>
      <c r="J56" s="121">
        <f>INT(J55)</f>
        <v>0</v>
      </c>
      <c r="P56" s="117">
        <f>IF(P57&gt;P58,LEFT(U71,P55-1),LEFT(U71,90))</f>
      </c>
      <c r="T56" s="117">
        <v>2</v>
      </c>
      <c r="U56" s="121">
        <f>IF(AND(U55+U57&gt;=11,U55+U57&lt;=19),U55+U57,0)</f>
        <v>0</v>
      </c>
      <c r="V56" s="121">
        <f>INT(V55)</f>
        <v>0</v>
      </c>
      <c r="AC56" s="117">
        <f>IF(AC57&gt;AC58,LEFT(AH71,AC55-1),LEFT(AH71,90))</f>
      </c>
      <c r="AG56" s="117">
        <v>2</v>
      </c>
      <c r="AH56" s="121">
        <f>IF(AND(AH55+AH57&gt;=11,AH55+AH57&lt;=19),AH55+AH57,0)</f>
        <v>0</v>
      </c>
      <c r="AI56" s="121">
        <f>INT(AI55)</f>
        <v>0</v>
      </c>
      <c r="AP56" s="117">
        <f>IF(AP57&gt;AP58,LEFT(AU71,AP55-1),LEFT(AU71,90))</f>
      </c>
      <c r="AT56" s="117">
        <v>2</v>
      </c>
      <c r="AU56" s="121">
        <f>IF(AND(AU55+AU57&gt;=11,AU55+AU57&lt;=19),AU55+AU57,0)</f>
        <v>0</v>
      </c>
      <c r="AV56" s="121">
        <f>INT(AV55)</f>
        <v>0</v>
      </c>
    </row>
    <row r="57" spans="4:48" s="117" customFormat="1" ht="12" customHeight="1" hidden="1">
      <c r="D57" s="117">
        <f>LEN(I71)</f>
        <v>0</v>
      </c>
      <c r="H57" s="117">
        <v>3</v>
      </c>
      <c r="I57" s="121">
        <f>I54-INT(I54/100)*100-I55</f>
        <v>0</v>
      </c>
      <c r="J57" s="121">
        <f>IF(J56=0,"",J56-INT(J56/10)*10)</f>
      </c>
      <c r="P57" s="117">
        <f>LEN(U71)</f>
        <v>0</v>
      </c>
      <c r="T57" s="117">
        <v>3</v>
      </c>
      <c r="U57" s="121">
        <f>U54-INT(U54/100)*100-U55</f>
        <v>0</v>
      </c>
      <c r="V57" s="121">
        <f>IF(V56=0,"",V56-INT(V56/10)*10)</f>
      </c>
      <c r="AC57" s="117">
        <f>LEN(AH71)</f>
        <v>0</v>
      </c>
      <c r="AG57" s="117">
        <v>3</v>
      </c>
      <c r="AH57" s="121">
        <f>AH54-INT(AH54/100)*100-AH55</f>
        <v>0</v>
      </c>
      <c r="AI57" s="121">
        <f>IF(AI56=0,"",AI56-INT(AI56/10)*10)</f>
      </c>
      <c r="AP57" s="117">
        <f>LEN(AU71)</f>
        <v>0</v>
      </c>
      <c r="AT57" s="117">
        <v>3</v>
      </c>
      <c r="AU57" s="121">
        <f>AU54-INT(AU54/100)*100-AU55</f>
        <v>0</v>
      </c>
      <c r="AV57" s="121">
        <f>IF(AV56=0,"",AV56-INT(AV56/10)*10)</f>
      </c>
    </row>
    <row r="58" spans="4:50" s="117" customFormat="1" ht="12" customHeight="1" hidden="1">
      <c r="D58" s="117">
        <v>90</v>
      </c>
      <c r="H58" s="117">
        <v>4</v>
      </c>
      <c r="I58" s="121">
        <f>I54-INT(I54/1000)*1000-I57-I55</f>
        <v>0</v>
      </c>
      <c r="J58" s="122">
        <f>IF(J56=0,"",J56)</f>
      </c>
      <c r="K58" s="117">
        <v>0</v>
      </c>
      <c r="L58" s="117" t="s">
        <v>384</v>
      </c>
      <c r="P58" s="117">
        <v>90</v>
      </c>
      <c r="T58" s="117">
        <v>4</v>
      </c>
      <c r="U58" s="121">
        <f>U54-INT(U54/1000)*1000-U57-U55</f>
        <v>0</v>
      </c>
      <c r="V58" s="122">
        <f>IF(V56=0,"",V56)</f>
      </c>
      <c r="W58" s="117">
        <v>0</v>
      </c>
      <c r="X58" s="117" t="s">
        <v>384</v>
      </c>
      <c r="AC58" s="117">
        <v>90</v>
      </c>
      <c r="AG58" s="117">
        <v>4</v>
      </c>
      <c r="AH58" s="121">
        <f>AH54-INT(AH54/1000)*1000-AH57-AH55</f>
        <v>0</v>
      </c>
      <c r="AI58" s="122">
        <f>IF(AI56=0,"",AI56)</f>
      </c>
      <c r="AJ58" s="117">
        <v>0</v>
      </c>
      <c r="AK58" s="117" t="s">
        <v>384</v>
      </c>
      <c r="AP58" s="117">
        <v>90</v>
      </c>
      <c r="AT58" s="117">
        <v>4</v>
      </c>
      <c r="AU58" s="121">
        <f>AU54-INT(AU54/1000)*1000-AU57-AU55</f>
        <v>0</v>
      </c>
      <c r="AV58" s="122">
        <f>IF(AV56=0,"",AV56)</f>
      </c>
      <c r="AW58" s="117">
        <v>0</v>
      </c>
      <c r="AX58" s="117" t="s">
        <v>384</v>
      </c>
    </row>
    <row r="59" spans="8:48" s="117" customFormat="1" ht="12" customHeight="1" hidden="1">
      <c r="H59" s="117">
        <v>5</v>
      </c>
      <c r="I59" s="121">
        <f>I54-INT(I54/10000)*10000-I57-I55-I58</f>
        <v>0</v>
      </c>
      <c r="J59" s="117">
        <f>I59/1000</f>
        <v>0</v>
      </c>
      <c r="T59" s="117">
        <v>5</v>
      </c>
      <c r="U59" s="121">
        <f>U54-INT(U54/10000)*10000-U57-U55-U58</f>
        <v>0</v>
      </c>
      <c r="V59" s="117">
        <f>U59/1000</f>
        <v>0</v>
      </c>
      <c r="AG59" s="117">
        <v>5</v>
      </c>
      <c r="AH59" s="121">
        <f>AH54-INT(AH54/10000)*10000-AH57-AH55-AH58</f>
        <v>0</v>
      </c>
      <c r="AI59" s="117">
        <f>AH59/1000</f>
        <v>0</v>
      </c>
      <c r="AT59" s="117">
        <v>5</v>
      </c>
      <c r="AU59" s="121">
        <f>AU54-INT(AU54/10000)*10000-AU57-AU55-AU58</f>
        <v>0</v>
      </c>
      <c r="AV59" s="117">
        <f>AU59/1000</f>
        <v>0</v>
      </c>
    </row>
    <row r="60" spans="8:48" s="117" customFormat="1" ht="12" customHeight="1" hidden="1">
      <c r="H60" s="117">
        <v>6</v>
      </c>
      <c r="J60" s="121">
        <f>IF(AND(J59+J61&gt;=11,J59+J61&lt;=19),J59+J61,0)</f>
        <v>0</v>
      </c>
      <c r="T60" s="117">
        <v>6</v>
      </c>
      <c r="V60" s="121">
        <f>IF(AND(V59+V61&gt;=11,V59+V61&lt;=19),V59+V61,0)</f>
        <v>0</v>
      </c>
      <c r="AG60" s="117">
        <v>6</v>
      </c>
      <c r="AI60" s="121">
        <f>IF(AND(AI59+AI61&gt;=11,AI59+AI61&lt;=19),AI59+AI61,0)</f>
        <v>0</v>
      </c>
      <c r="AT60" s="117">
        <v>6</v>
      </c>
      <c r="AV60" s="121">
        <f>IF(AND(AV59+AV61&gt;=11,AV59+AV61&lt;=19),AV59+AV61,0)</f>
        <v>0</v>
      </c>
    </row>
    <row r="61" spans="8:48" s="117" customFormat="1" ht="12" customHeight="1" hidden="1">
      <c r="H61" s="117">
        <v>7</v>
      </c>
      <c r="I61" s="121">
        <f>I54-INT(I54/100000)*100000-I57-I55-I58-I59</f>
        <v>0</v>
      </c>
      <c r="J61" s="117">
        <f>I61/1000</f>
        <v>0</v>
      </c>
      <c r="T61" s="117">
        <v>7</v>
      </c>
      <c r="U61" s="121">
        <f>U54-INT(U54/100000)*100000-U57-U55-U58-U59</f>
        <v>0</v>
      </c>
      <c r="V61" s="117">
        <f>U61/1000</f>
        <v>0</v>
      </c>
      <c r="AG61" s="117">
        <v>7</v>
      </c>
      <c r="AH61" s="121">
        <f>AH54-INT(AH54/100000)*100000-AH57-AH55-AH58-AH59</f>
        <v>0</v>
      </c>
      <c r="AI61" s="117">
        <f>AH61/1000</f>
        <v>0</v>
      </c>
      <c r="AT61" s="117">
        <v>7</v>
      </c>
      <c r="AU61" s="121">
        <f>AU54-INT(AU54/100000)*100000-AU57-AU55-AU58-AU59</f>
        <v>0</v>
      </c>
      <c r="AV61" s="117">
        <f>AU61/1000</f>
        <v>0</v>
      </c>
    </row>
    <row r="62" spans="8:48" s="117" customFormat="1" ht="12" customHeight="1" hidden="1">
      <c r="H62" s="117">
        <v>8</v>
      </c>
      <c r="I62" s="121">
        <f>I54-INT(I54/1000000)*1000000-I57-I55-I58-I59-I61</f>
        <v>0</v>
      </c>
      <c r="J62" s="117">
        <f>I62/1000</f>
        <v>0</v>
      </c>
      <c r="T62" s="117">
        <v>8</v>
      </c>
      <c r="U62" s="121">
        <f>U54-INT(U54/1000000)*1000000-U57-U55-U58-U59-U61</f>
        <v>0</v>
      </c>
      <c r="V62" s="117">
        <f>U62/1000</f>
        <v>0</v>
      </c>
      <c r="AG62" s="117">
        <v>8</v>
      </c>
      <c r="AH62" s="121">
        <f>AH54-INT(AH54/1000000)*1000000-AH57-AH55-AH58-AH59-AH61</f>
        <v>0</v>
      </c>
      <c r="AI62" s="117">
        <f>AH62/1000</f>
        <v>0</v>
      </c>
      <c r="AT62" s="117">
        <v>8</v>
      </c>
      <c r="AU62" s="121">
        <f>AU54-INT(AU54/1000000)*1000000-AU57-AU55-AU58-AU59-AU61</f>
        <v>0</v>
      </c>
      <c r="AV62" s="117">
        <f>AU62/1000</f>
        <v>0</v>
      </c>
    </row>
    <row r="63" spans="8:48" s="117" customFormat="1" ht="12" customHeight="1" hidden="1">
      <c r="H63" s="117">
        <v>9</v>
      </c>
      <c r="I63" s="121">
        <f>I54-INT(I54/10000000)*10000000-I57-I55-I58-I59-I61-I62</f>
        <v>0</v>
      </c>
      <c r="J63" s="117">
        <f>I63/1000000</f>
        <v>0</v>
      </c>
      <c r="T63" s="117">
        <v>9</v>
      </c>
      <c r="U63" s="121">
        <f>U54-INT(U54/10000000)*10000000-U57-U55-U58-U59-U61-U62</f>
        <v>0</v>
      </c>
      <c r="V63" s="117">
        <f>U63/1000000</f>
        <v>0</v>
      </c>
      <c r="AG63" s="117">
        <v>9</v>
      </c>
      <c r="AH63" s="121">
        <f>AH54-INT(AH54/10000000)*10000000-AH57-AH55-AH58-AH59-AH61-AH62</f>
        <v>0</v>
      </c>
      <c r="AI63" s="117">
        <f>AH63/1000000</f>
        <v>0</v>
      </c>
      <c r="AT63" s="117">
        <v>9</v>
      </c>
      <c r="AU63" s="121">
        <f>AU54-INT(AU54/10000000)*10000000-AU57-AU55-AU58-AU59-AU61-AU62</f>
        <v>0</v>
      </c>
      <c r="AV63" s="117">
        <f>AU63/1000000</f>
        <v>0</v>
      </c>
    </row>
    <row r="64" spans="8:48" s="117" customFormat="1" ht="12" customHeight="1" hidden="1">
      <c r="H64" s="117">
        <v>10</v>
      </c>
      <c r="J64" s="121">
        <f>IF(AND(J63+J65&gt;=11,J63+J65&lt;=19),J63+J65,0)</f>
        <v>0</v>
      </c>
      <c r="T64" s="117">
        <v>10</v>
      </c>
      <c r="V64" s="121">
        <f>IF(AND(V63+V65&gt;=11,V63+V65&lt;=19),V63+V65,0)</f>
        <v>0</v>
      </c>
      <c r="AG64" s="117">
        <v>10</v>
      </c>
      <c r="AI64" s="121">
        <f>IF(AND(AI63+AI65&gt;=11,AI63+AI65&lt;=19),AI63+AI65,0)</f>
        <v>0</v>
      </c>
      <c r="AT64" s="117">
        <v>10</v>
      </c>
      <c r="AV64" s="121">
        <f>IF(AND(AV63+AV65&gt;=11,AV63+AV65&lt;=19),AV63+AV65,0)</f>
        <v>0</v>
      </c>
    </row>
    <row r="65" spans="8:48" s="117" customFormat="1" ht="12" customHeight="1" hidden="1">
      <c r="H65" s="117">
        <v>11</v>
      </c>
      <c r="I65" s="121">
        <f>I54-INT(I54/100000000)*100000000-I57-I55-I58-I59-I61-I62-I63</f>
        <v>0</v>
      </c>
      <c r="J65" s="117">
        <f>I65/1000000</f>
        <v>0</v>
      </c>
      <c r="T65" s="117">
        <v>11</v>
      </c>
      <c r="U65" s="121">
        <f>U54-INT(U54/100000000)*100000000-U57-U55-U58-U59-U61-U62-U63</f>
        <v>0</v>
      </c>
      <c r="V65" s="117">
        <f>U65/1000000</f>
        <v>0</v>
      </c>
      <c r="AG65" s="117">
        <v>11</v>
      </c>
      <c r="AH65" s="121">
        <f>AH54-INT(AH54/100000000)*100000000-AH57-AH55-AH58-AH59-AH61-AH62-AH63</f>
        <v>0</v>
      </c>
      <c r="AI65" s="117">
        <f>AH65/1000000</f>
        <v>0</v>
      </c>
      <c r="AT65" s="117">
        <v>11</v>
      </c>
      <c r="AU65" s="121">
        <f>AU54-INT(AU54/100000000)*100000000-AU57-AU55-AU58-AU59-AU61-AU62-AU63</f>
        <v>0</v>
      </c>
      <c r="AV65" s="117">
        <f>AU65/1000000</f>
        <v>0</v>
      </c>
    </row>
    <row r="66" spans="8:48" s="117" customFormat="1" ht="12" customHeight="1" hidden="1">
      <c r="H66" s="117">
        <v>12</v>
      </c>
      <c r="I66" s="121">
        <f>I54-INT(I54/1000000000)*1000000000-I57-I55-I58-I59-I61-I62-I63-I65</f>
        <v>0</v>
      </c>
      <c r="J66" s="117">
        <f>I66/1000000</f>
        <v>0</v>
      </c>
      <c r="T66" s="117">
        <v>12</v>
      </c>
      <c r="U66" s="121">
        <f>U54-INT(U54/1000000000)*1000000000-U57-U55-U58-U59-U61-U62-U63-U65</f>
        <v>0</v>
      </c>
      <c r="V66" s="117">
        <f>U66/1000000</f>
        <v>0</v>
      </c>
      <c r="AG66" s="117">
        <v>12</v>
      </c>
      <c r="AH66" s="121">
        <f>AH54-INT(AH54/1000000000)*1000000000-AH57-AH55-AH58-AH59-AH61-AH62-AH63-AH65</f>
        <v>0</v>
      </c>
      <c r="AI66" s="117">
        <f>AH66/1000000</f>
        <v>0</v>
      </c>
      <c r="AT66" s="117">
        <v>12</v>
      </c>
      <c r="AU66" s="121">
        <f>AU54-INT(AU54/1000000000)*1000000000-AU57-AU55-AU58-AU59-AU61-AU62-AU63-AU65</f>
        <v>0</v>
      </c>
      <c r="AV66" s="117">
        <f>AU66/1000000</f>
        <v>0</v>
      </c>
    </row>
    <row r="67" spans="8:48" s="117" customFormat="1" ht="12" customHeight="1" hidden="1">
      <c r="H67" s="117">
        <v>13</v>
      </c>
      <c r="I67" s="121">
        <f>I54-INT(I54/10000000000)*10000000000-I57-I55-I58-I59-I61-I62-I63-I65-I66</f>
        <v>0</v>
      </c>
      <c r="J67" s="117">
        <f>I67/1000000000</f>
        <v>0</v>
      </c>
      <c r="T67" s="117">
        <v>13</v>
      </c>
      <c r="U67" s="121">
        <f>U54-INT(U54/10000000000)*10000000000-U57-U55-U58-U59-U61-U62-U63-U65-U66</f>
        <v>0</v>
      </c>
      <c r="V67" s="117">
        <f>U67/1000000000</f>
        <v>0</v>
      </c>
      <c r="AG67" s="117">
        <v>13</v>
      </c>
      <c r="AH67" s="121">
        <f>AH54-INT(AH54/10000000000)*10000000000-AH57-AH55-AH58-AH59-AH61-AH62-AH63-AH65-AH66</f>
        <v>0</v>
      </c>
      <c r="AI67" s="117">
        <f>AH67/1000000000</f>
        <v>0</v>
      </c>
      <c r="AT67" s="117">
        <v>13</v>
      </c>
      <c r="AU67" s="121">
        <f>AU54-INT(AU54/10000000000)*10000000000-AU57-AU55-AU58-AU59-AU61-AU62-AU63-AU65-AU66</f>
        <v>0</v>
      </c>
      <c r="AV67" s="117">
        <f>AU67/1000000000</f>
        <v>0</v>
      </c>
    </row>
    <row r="68" spans="8:48" s="117" customFormat="1" ht="12" customHeight="1" hidden="1">
      <c r="H68" s="117">
        <v>14</v>
      </c>
      <c r="I68" s="121"/>
      <c r="J68" s="121">
        <f>IF(AND(J67+J69&gt;=11,J67+J69&lt;=19),J67+J69,0)</f>
        <v>0</v>
      </c>
      <c r="T68" s="117">
        <v>14</v>
      </c>
      <c r="U68" s="121"/>
      <c r="V68" s="121">
        <f>IF(AND(V67+V69&gt;=11,V67+V69&lt;=19),V67+V69,0)</f>
        <v>0</v>
      </c>
      <c r="AG68" s="117">
        <v>14</v>
      </c>
      <c r="AH68" s="121"/>
      <c r="AI68" s="121">
        <f>IF(AND(AI67+AI69&gt;=11,AI67+AI69&lt;=19),AI67+AI69,0)</f>
        <v>0</v>
      </c>
      <c r="AT68" s="117">
        <v>14</v>
      </c>
      <c r="AU68" s="121"/>
      <c r="AV68" s="121">
        <f>IF(AND(AV67+AV69&gt;=11,AV67+AV69&lt;=19),AV67+AV69,0)</f>
        <v>0</v>
      </c>
    </row>
    <row r="69" spans="8:48" s="117" customFormat="1" ht="12" customHeight="1" hidden="1">
      <c r="H69" s="117">
        <v>15</v>
      </c>
      <c r="I69" s="121">
        <f>I54-INT(I54/100000000000)*100000000000-I57-I55-I58-I59-I61-I62-I63-I65-I66-I67</f>
        <v>0</v>
      </c>
      <c r="J69" s="117">
        <f>I69/1000000000</f>
        <v>0</v>
      </c>
      <c r="T69" s="117">
        <v>15</v>
      </c>
      <c r="U69" s="121">
        <f>U54-INT(U54/100000000000)*100000000000-U57-U55-U58-U59-U61-U62-U63-U65-U66-U67</f>
        <v>0</v>
      </c>
      <c r="V69" s="117">
        <f>U69/1000000000</f>
        <v>0</v>
      </c>
      <c r="AG69" s="117">
        <v>15</v>
      </c>
      <c r="AH69" s="121">
        <f>AH54-INT(AH54/100000000000)*100000000000-AH57-AH55-AH58-AH59-AH61-AH62-AH63-AH65-AH66-AH67</f>
        <v>0</v>
      </c>
      <c r="AI69" s="117">
        <f>AH69/1000000000</f>
        <v>0</v>
      </c>
      <c r="AT69" s="117">
        <v>15</v>
      </c>
      <c r="AU69" s="121">
        <f>AU54-INT(AU54/100000000000)*100000000000-AU57-AU55-AU58-AU59-AU61-AU62-AU63-AU65-AU66-AU67</f>
        <v>0</v>
      </c>
      <c r="AV69" s="117">
        <f>AU69/1000000000</f>
        <v>0</v>
      </c>
    </row>
    <row r="70" spans="8:48" s="117" customFormat="1" ht="12" customHeight="1" hidden="1">
      <c r="H70" s="117">
        <v>16</v>
      </c>
      <c r="I70" s="121">
        <f>I54-INT(I54/1000000000000)*1000000000000-I57-I55-I58-I59-I61-I62-I63-I65-I66-I67-I69</f>
        <v>0</v>
      </c>
      <c r="J70" s="117">
        <f>I70/1000000000</f>
        <v>0</v>
      </c>
      <c r="T70" s="117">
        <v>16</v>
      </c>
      <c r="U70" s="121">
        <f>U54-INT(U54/1000000000000)*1000000000000-U57-U55-U58-U59-U61-U62-U63-U65-U66-U67-U69</f>
        <v>0</v>
      </c>
      <c r="V70" s="117">
        <f>U70/1000000000</f>
        <v>0</v>
      </c>
      <c r="AG70" s="117">
        <v>16</v>
      </c>
      <c r="AH70" s="121">
        <f>AH54-INT(AH54/1000000000000)*1000000000000-AH57-AH55-AH58-AH59-AH61-AH62-AH63-AH65-AH66-AH67-AH69</f>
        <v>0</v>
      </c>
      <c r="AI70" s="117">
        <f>AH70/1000000000</f>
        <v>0</v>
      </c>
      <c r="AT70" s="117">
        <v>16</v>
      </c>
      <c r="AU70" s="121">
        <f>AU54-INT(AU54/1000000000000)*1000000000000-AU57-AU55-AU58-AU59-AU61-AU62-AU63-AU65-AU66-AU67-AU69</f>
        <v>0</v>
      </c>
      <c r="AV70" s="117">
        <f>AU70/1000000000</f>
        <v>0</v>
      </c>
    </row>
    <row r="71" spans="9:47" s="117" customFormat="1" ht="12" customHeight="1" hidden="1">
      <c r="I71" s="123">
        <f>IF(I54=0,"",IF(J58&lt;10,G87&amp;G86&amp;G85&amp;G84&amp;L84&amp;G83&amp;G82&amp;G81&amp;G80&amp;L80&amp;G79&amp;G78&amp;G77&amp;G76&amp;L76&amp;G75&amp;G74&amp;G73&amp;G72&amp;D76&amp;K58&amp;J58&amp;B76,G87&amp;G86&amp;G85&amp;G84&amp;L84&amp;G83&amp;G82&amp;G81&amp;G80&amp;L80&amp;G79&amp;G78&amp;G77&amp;G76&amp;L76&amp;G75&amp;G74&amp;G73&amp;G72&amp;D76&amp;J58&amp;B76))</f>
      </c>
      <c r="U71" s="123">
        <f>IF(U54=0,"",IF(V58&lt;10,S87&amp;S86&amp;S85&amp;S84&amp;X84&amp;S83&amp;S82&amp;S81&amp;S80&amp;X80&amp;S79&amp;S78&amp;S77&amp;S76&amp;X76&amp;S75&amp;S74&amp;S73&amp;S72&amp;P76&amp;W58&amp;V58&amp;N76,S87&amp;S86&amp;S85&amp;S84&amp;X84&amp;S83&amp;S82&amp;S81&amp;S80&amp;X80&amp;S79&amp;S78&amp;S77&amp;S76&amp;X76&amp;S75&amp;S74&amp;S73&amp;S72&amp;P76&amp;V58&amp;N76))</f>
      </c>
      <c r="AH71" s="123">
        <f>IF(AH54=0,"",IF(AI58&lt;10,AF87&amp;AF86&amp;AF85&amp;AF84&amp;AK84&amp;AF83&amp;AF82&amp;AF81&amp;AF80&amp;AK80&amp;AF79&amp;AF78&amp;AF77&amp;AF76&amp;AK76&amp;AF75&amp;AF74&amp;AF73&amp;AF72&amp;AC76&amp;AJ58&amp;AI58&amp;AA76,AF87&amp;AF86&amp;AF85&amp;AF84&amp;AK84&amp;AF83&amp;AF82&amp;AF81&amp;AF80&amp;AK80&amp;AF79&amp;AF78&amp;AF77&amp;AF76&amp;AK76&amp;AF75&amp;AF74&amp;AF73&amp;AF72&amp;AC76&amp;AI58&amp;AA76))</f>
      </c>
      <c r="AU71" s="123">
        <f>IF(AU54=0,"",IF(AV58&lt;10,AS87&amp;AS86&amp;AS85&amp;AS84&amp;AX84&amp;AS83&amp;AS82&amp;AS81&amp;AS80&amp;AX80&amp;AS79&amp;AS78&amp;AS77&amp;AS76&amp;AX76&amp;AS75&amp;AS74&amp;AS73&amp;AS72&amp;AP76&amp;AW58&amp;AV58&amp;AN76,AS87&amp;AS86&amp;AS85&amp;AS84&amp;AX84&amp;AS83&amp;AS82&amp;AS81&amp;AS80&amp;AX80&amp;AS79&amp;AS78&amp;AS77&amp;AS76&amp;AX76&amp;AS75&amp;AS74&amp;AS73&amp;AS72&amp;AP76&amp;AV58&amp;AN76))</f>
      </c>
    </row>
    <row r="72" spans="2:49" s="117" customFormat="1" ht="12" customHeight="1" hidden="1">
      <c r="B72" s="124">
        <f>IF(AND(J56&gt;=11,J56&lt;=19),"",IF(J57=1,C72,""))</f>
      </c>
      <c r="C72" s="117" t="s">
        <v>385</v>
      </c>
      <c r="D72" s="124">
        <f>IF(I56&gt;0,"",IF(I55=1,E72,""))</f>
      </c>
      <c r="E72" s="125" t="s">
        <v>386</v>
      </c>
      <c r="G72" s="117">
        <f>IF(SUM(I56:I70)=0,PROPER(I72),I72)</f>
      </c>
      <c r="H72" s="117">
        <v>1</v>
      </c>
      <c r="I72" s="123">
        <f>IF(AND(I56&lt;20,I56&gt;10),"",J72&amp;K72)</f>
      </c>
      <c r="J72" s="117">
        <f>IF(I55=1," один",IF(I55=2," два",IF(I55=3," три",IF(I55=4," четыре",IF(I55=5," пять",IF(I55=6," шесть",IF(I55=7," семь","")))))))</f>
      </c>
      <c r="K72" s="117">
        <f>IF(I55=8," восемь",IF(I55=9," девять",""))</f>
      </c>
      <c r="N72" s="124">
        <f>IF(AND(V56&gt;=11,V56&lt;=19),"",IF(V57=1,O72,""))</f>
      </c>
      <c r="O72" s="117" t="s">
        <v>385</v>
      </c>
      <c r="P72" s="124">
        <f>IF(U56&gt;0,"",IF(U55=1,Q72,""))</f>
      </c>
      <c r="Q72" s="125" t="s">
        <v>387</v>
      </c>
      <c r="S72" s="117">
        <f>IF(SUM(U56:U70)=0,PROPER(U72),U72)</f>
      </c>
      <c r="T72" s="117">
        <v>1</v>
      </c>
      <c r="U72" s="123">
        <f>IF(AND(U56&lt;20,U56&gt;10),"",V72&amp;W72)</f>
      </c>
      <c r="V72" s="117">
        <f>IF(U55=1," один",IF(U55=2," два",IF(U55=3," три",IF(U55=4," четыре",IF(U55=5," пять",IF(U55=6," шесть",IF(U55=7," семь","")))))))</f>
      </c>
      <c r="W72" s="117">
        <f>IF(U55=8," восемь",IF(U55=9," девять",""))</f>
      </c>
      <c r="AA72" s="124">
        <f>IF(AND(AI56&gt;=11,AI56&lt;=19),"",IF(AI57=1,AB72,""))</f>
      </c>
      <c r="AB72" s="117" t="s">
        <v>388</v>
      </c>
      <c r="AC72" s="124">
        <f>IF(AH56&gt;0,"",IF(AH55=1,AD72,""))</f>
      </c>
      <c r="AD72" s="125" t="s">
        <v>389</v>
      </c>
      <c r="AF72" s="117">
        <f>IF(SUM(AH56:AH70)=0,PROPER(AH72),AH72)</f>
      </c>
      <c r="AG72" s="117">
        <v>1</v>
      </c>
      <c r="AH72" s="123">
        <f>IF(AND(AH56&lt;20,AH56&gt;10),"",AI72&amp;AJ72)</f>
      </c>
      <c r="AI72" s="117">
        <f>IF(AH55=1," один",IF(AH55=2," два",IF(AH55=3," три",IF(AH55=4," четыре",IF(AH55=5," пять",IF(AH55=6," шесть",IF(AH55=7," семь","")))))))</f>
      </c>
      <c r="AJ72" s="117">
        <f>IF(AH55=8," восемь",IF(AH55=9," девять",""))</f>
      </c>
      <c r="AN72" s="124">
        <f>IF(AND(AV56&gt;=11,AV56&lt;=19),"",IF(AV57=1,AO72,""))</f>
      </c>
      <c r="AO72" s="117" t="s">
        <v>390</v>
      </c>
      <c r="AP72" s="124"/>
      <c r="AQ72" s="125"/>
      <c r="AS72" s="117">
        <f>IF(SUM(AU56:AU70)=0,PROPER(AU72),AU72)</f>
      </c>
      <c r="AT72" s="117">
        <v>1</v>
      </c>
      <c r="AU72" s="123">
        <f>IF(AND(AU56&lt;20,AU56&gt;10),"",AV72&amp;AW72)</f>
      </c>
      <c r="AV72" s="117">
        <f>IF(AU55=1," один",IF(AU55=2," два",IF(AU55=3," три",IF(AU55=4," четыре",IF(AU55=5," пять",IF(AU55=6," шесть",IF(AU55=7," семь","")))))))</f>
      </c>
      <c r="AW72" s="117">
        <f>IF(AU55=8," восемь",IF(AU55=9," девять",""))</f>
      </c>
    </row>
    <row r="73" spans="2:49" s="117" customFormat="1" ht="12" customHeight="1" hidden="1">
      <c r="B73" s="126">
        <f>IF(AND(J56&gt;=11,J56&lt;=19),"",IF(OR(J57=2,J57=3,J57=4),C73,""))</f>
      </c>
      <c r="C73" s="117" t="s">
        <v>391</v>
      </c>
      <c r="D73" s="126">
        <f>IF(I56&gt;0,"",IF(OR(I55=2,I55=3,I55=4),E73,""))</f>
      </c>
      <c r="E73" s="127" t="s">
        <v>392</v>
      </c>
      <c r="G73" s="117">
        <f>IF(SUM(I58:I70)=0,PROPER(I73),I73)</f>
      </c>
      <c r="H73" s="117">
        <v>2</v>
      </c>
      <c r="I73" s="123">
        <f>J73&amp;K73</f>
      </c>
      <c r="J73" s="117">
        <f>IF(I56=11," одиннадцать",IF(I56=12," двенадцать",IF(I56=13," тринадцать",IF(I56=14," четырнадцать",IF(I56=15," пятнадцать",IF(I56=16," шестнадцать",IF(I56=17," семнадцать","")))))))</f>
      </c>
      <c r="K73" s="117">
        <f>IF(I56=18," восемнадцать",IF(I56=19," девятнадцать",""))</f>
      </c>
      <c r="N73" s="126">
        <f>IF(AND(V56&gt;=11,V56&lt;=19),"",IF(OR(V57=2,V57=3,V57=4),O73,""))</f>
      </c>
      <c r="O73" s="117" t="s">
        <v>391</v>
      </c>
      <c r="P73" s="126">
        <f>IF(U56&gt;0,"",IF(OR(U55=2,U55=3,U55=4),Q73,""))</f>
      </c>
      <c r="Q73" s="127" t="s">
        <v>393</v>
      </c>
      <c r="S73" s="117">
        <f>IF(SUM(U58:U70)=0,PROPER(U73),U73)</f>
      </c>
      <c r="T73" s="117">
        <v>2</v>
      </c>
      <c r="U73" s="123">
        <f>V73&amp;W73</f>
      </c>
      <c r="V73" s="117">
        <f>IF(U56=11," одиннадцать",IF(U56=12," двенадцать",IF(U56=13," тринадцать",IF(U56=14," четырнадцать",IF(U56=15," пятнадцать",IF(U56=16," шестнадцать",IF(U56=17," семнадцать","")))))))</f>
      </c>
      <c r="W73" s="117">
        <f>IF(U56=18," восемнадцать",IF(U56=19," девятнадцать",""))</f>
      </c>
      <c r="AA73" s="126">
        <f>IF(AND(AI56&gt;=11,AI56&lt;=19),"",IF(OR(AI57=2,AI57=3,AI57=4),AB73,""))</f>
      </c>
      <c r="AB73" s="117" t="s">
        <v>394</v>
      </c>
      <c r="AC73" s="126">
        <f>IF(AH56&gt;0,"",IF(OR(AH55=2,AH55=3,AH55=4),AD73,""))</f>
      </c>
      <c r="AD73" s="127" t="s">
        <v>395</v>
      </c>
      <c r="AF73" s="117">
        <f>IF(SUM(AH58:AH70)=0,PROPER(AH73),AH73)</f>
      </c>
      <c r="AG73" s="117">
        <v>2</v>
      </c>
      <c r="AH73" s="123">
        <f>AI73&amp;AJ73</f>
      </c>
      <c r="AI73" s="117">
        <f>IF(AH56=11," одиннадцать",IF(AH56=12," двенадцать",IF(AH56=13," тринадцать",IF(AH56=14," четырнадцать",IF(AH56=15," пятнадцать",IF(AH56=16," шестнадцать",IF(AH56=17," семнадцать","")))))))</f>
      </c>
      <c r="AJ73" s="117">
        <f>IF(AH56=18," восемнадцать",IF(AH56=19," девятнадцать",""))</f>
      </c>
      <c r="AN73" s="126">
        <f>IF(AND(AV56&gt;=11,AV56&lt;=19),"",IF(OR(AV57=2,AV57=3,AV57=4),AO73,""))</f>
      </c>
      <c r="AO73" s="117" t="s">
        <v>396</v>
      </c>
      <c r="AP73" s="126"/>
      <c r="AQ73" s="127"/>
      <c r="AS73" s="117">
        <f>IF(SUM(AU58:AU70)=0,PROPER(AU73),AU73)</f>
      </c>
      <c r="AT73" s="117">
        <v>2</v>
      </c>
      <c r="AU73" s="123">
        <f>AV73&amp;AW73</f>
      </c>
      <c r="AV73" s="117">
        <f>IF(AU56=11," одиннадцать",IF(AU56=12," двенадцать",IF(AU56=13," тринадцать",IF(AU56=14," четырнадцать",IF(AU56=15," пятнадцать",IF(AU56=16," шестнадцать",IF(AU56=17," семнадцать","")))))))</f>
      </c>
      <c r="AW73" s="117">
        <f>IF(AU56=18," восемнадцать",IF(AU56=19," девятнадцать",""))</f>
      </c>
    </row>
    <row r="74" spans="2:49" s="117" customFormat="1" ht="12" customHeight="1" hidden="1">
      <c r="B74" s="126">
        <f>IF(AND(J56&gt;=11,J56&lt;=19),"",IF(OR(J57=0,J57=5,J57=6,J57=7,J57=8,J57=9),C74,""))</f>
      </c>
      <c r="C74" s="117" t="s">
        <v>397</v>
      </c>
      <c r="D74" s="126" t="str">
        <f>IF(I56&gt;0,"",IF(OR(I55=0,I55=5,I55=6,I55=7,I55=8,I55=9),E74,""))</f>
        <v> белорусских рублей </v>
      </c>
      <c r="E74" s="127" t="s">
        <v>398</v>
      </c>
      <c r="G74" s="117">
        <f>IF(SUM(I58:I70)=0,PROPER(I74),I74)</f>
      </c>
      <c r="H74" s="117">
        <v>3</v>
      </c>
      <c r="I74" s="123">
        <f>IF(AND(I56&lt;20,I56&gt;10),"",J74&amp;K74)</f>
      </c>
      <c r="J74" s="117">
        <f>IF(I57=10," десять",IF(I57=20," двадцать",IF(I57=30," тридцать",IF(I57=40," сорок",IF(I57=50," пятьдесят",IF(I57=60," шестьдесят",""))))))</f>
      </c>
      <c r="K74" s="117">
        <f>IF(I57=70," семьдесят",IF(I57=80," восемьдесят",IF(I57=90," девяносто","")))</f>
      </c>
      <c r="N74" s="126">
        <f>IF(AND(V56&gt;=11,V56&lt;=19),"",IF(OR(V57=0,V57=5,V57=6,V57=7,V57=8,V57=9),O74,""))</f>
      </c>
      <c r="O74" s="117" t="s">
        <v>397</v>
      </c>
      <c r="P74" s="126" t="str">
        <f>IF(U56&gt;0,"",IF(OR(U55=0,U55=5,U55=6,U55=7,U55=8,U55=9),Q74,""))</f>
        <v> российских рублей </v>
      </c>
      <c r="Q74" s="127" t="s">
        <v>399</v>
      </c>
      <c r="S74" s="117">
        <f>IF(SUM(U58:U70)=0,PROPER(U74),U74)</f>
      </c>
      <c r="T74" s="117">
        <v>3</v>
      </c>
      <c r="U74" s="123">
        <f>IF(AND(U56&lt;20,U56&gt;10),"",V74&amp;W74)</f>
      </c>
      <c r="V74" s="117">
        <f>IF(U57=10," десять",IF(U57=20," двадцать",IF(U57=30," тридцать",IF(U57=40," сорок",IF(U57=50," пятьдесят",IF(U57=60," шестьдесят",""))))))</f>
      </c>
      <c r="W74" s="117">
        <f>IF(U57=70," семьдесят",IF(U57=80," восемьдесят",IF(U57=90," девяносто","")))</f>
      </c>
      <c r="AA74" s="126">
        <f>IF(AND(AI56&gt;=11,AI56&lt;=19),"",IF(OR(AI57=0,AI57=5,AI57=6,AI57=7,AI57=8,AI57=9),AB74,""))</f>
      </c>
      <c r="AB74" s="117" t="s">
        <v>400</v>
      </c>
      <c r="AC74" s="126" t="str">
        <f>IF(AH56&gt;0,"",IF(OR(AH55=0,AH55=5,AH55=6,AH55=7,AH55=8,AH55=9),AD74,""))</f>
        <v> долларов </v>
      </c>
      <c r="AD74" s="127" t="s">
        <v>401</v>
      </c>
      <c r="AF74" s="117">
        <f>IF(SUM(AH58:AH70)=0,PROPER(AH74),AH74)</f>
      </c>
      <c r="AG74" s="117">
        <v>3</v>
      </c>
      <c r="AH74" s="123">
        <f>IF(AND(AH56&lt;20,AH56&gt;10),"",AI74&amp;AJ74)</f>
      </c>
      <c r="AI74" s="117">
        <f>IF(AH57=10," десять",IF(AH57=20," двадцать",IF(AH57=30," тридцать",IF(AH57=40," сорок",IF(AH57=50," пятьдесят",IF(AH57=60," шестьдесят",""))))))</f>
      </c>
      <c r="AJ74" s="117">
        <f>IF(AH57=70," семьдесят",IF(AH57=80," восемьдесят",IF(AH57=90," девяносто","")))</f>
      </c>
      <c r="AN74" s="126">
        <f>IF(AND(AV56&gt;=11,AV56&lt;=19),"",IF(OR(AV57=0,AV57=5,AV57=6,AV57=7,AV57=8,AV57=9),AO74,""))</f>
      </c>
      <c r="AO74" s="117" t="s">
        <v>402</v>
      </c>
      <c r="AP74" s="126"/>
      <c r="AQ74" s="127"/>
      <c r="AS74" s="117">
        <f>IF(SUM(AU58:AU70)=0,PROPER(AU74),AU74)</f>
      </c>
      <c r="AT74" s="117">
        <v>3</v>
      </c>
      <c r="AU74" s="123">
        <f>IF(AND(AU56&lt;20,AU56&gt;10),"",AV74&amp;AW74)</f>
      </c>
      <c r="AV74" s="117">
        <f>IF(AU57=10," десять",IF(AU57=20," двадцать",IF(AU57=30," тридцать",IF(AU57=40," сорок",IF(AU57=50," пятьдесят",IF(AU57=60," шестьдесят",""))))))</f>
      </c>
      <c r="AW74" s="117">
        <f>IF(AU57=70," семьдесят",IF(AU57=80," восемьдесят",IF(AU57=90," девяносто","")))</f>
      </c>
    </row>
    <row r="75" spans="2:49" s="117" customFormat="1" ht="12" customHeight="1" hidden="1">
      <c r="B75" s="117">
        <f>IF(AND(J56&gt;=11,J56&lt;=19),C74,"")</f>
      </c>
      <c r="D75" s="117">
        <f>IF(AND(I56&gt;=11,I56&lt;=19),E74,"")</f>
      </c>
      <c r="E75" s="127"/>
      <c r="G75" s="117">
        <f>IF(SUM(J59:J70)=0,PROPER(I75),I75)</f>
      </c>
      <c r="H75" s="117">
        <v>4</v>
      </c>
      <c r="I75" s="123">
        <f>J75&amp;K75</f>
      </c>
      <c r="J75" s="117">
        <f>IF(I58=100," сто",IF(I58=200," двести",IF(I58=300," триста",IF(I58=400," четыреста",IF(I58=500," пятьсот",IF(I58=600," шестьсот",""))))))</f>
      </c>
      <c r="K75" s="117">
        <f>IF(I58=700," семьсот",IF(I58=800," восемьсот",IF(I58=900," девятьсот","")))</f>
      </c>
      <c r="N75" s="117">
        <f>IF(AND(V56&gt;=11,V56&lt;=19),O74,"")</f>
      </c>
      <c r="P75" s="117">
        <f>IF(AND(U56&gt;=11,U56&lt;=19),Q74,"")</f>
      </c>
      <c r="Q75" s="127"/>
      <c r="S75" s="117">
        <f>IF(SUM(V59:V70)=0,PROPER(U75),U75)</f>
      </c>
      <c r="T75" s="117">
        <v>4</v>
      </c>
      <c r="U75" s="123">
        <f>V75&amp;W75</f>
      </c>
      <c r="V75" s="117">
        <f>IF(U58=100," сто",IF(U58=200," двести",IF(U58=300," триста",IF(U58=400," четыреста",IF(U58=500," пятьсот",IF(U58=600," шестьсот",""))))))</f>
      </c>
      <c r="W75" s="117">
        <f>IF(U58=700," семьсот",IF(U58=800," восемьсот",IF(U58=900," девятьсот","")))</f>
      </c>
      <c r="AA75" s="117">
        <f>IF(AND(AI56&gt;=11,AI56&lt;=19),AB74,"")</f>
      </c>
      <c r="AC75" s="117">
        <f>IF(AND(AH56&gt;=11,AH56&lt;=19),AD74,"")</f>
      </c>
      <c r="AD75" s="127"/>
      <c r="AF75" s="117">
        <f>IF(SUM(AI59:AI70)=0,PROPER(AH75),AH75)</f>
      </c>
      <c r="AG75" s="117">
        <v>4</v>
      </c>
      <c r="AH75" s="123">
        <f>AI75&amp;AJ75</f>
      </c>
      <c r="AI75" s="117">
        <f>IF(AH58=100," сто",IF(AH58=200," двести",IF(AH58=300," триста",IF(AH58=400," четыреста",IF(AH58=500," пятьсот",IF(AH58=600," шестьсот",""))))))</f>
      </c>
      <c r="AJ75" s="117">
        <f>IF(AH58=700," семьсот",IF(AH58=800," восемьсот",IF(AH58=900," девятьсот","")))</f>
      </c>
      <c r="AN75" s="117">
        <f>IF(AND(AV56&gt;=11,AV56&lt;=19),AO74,"")</f>
      </c>
      <c r="AQ75" s="127"/>
      <c r="AS75" s="117">
        <f>IF(SUM(AV59:AV70)=0,PROPER(AU75),AU75)</f>
      </c>
      <c r="AT75" s="117">
        <v>4</v>
      </c>
      <c r="AU75" s="123">
        <f>AV75&amp;AW75</f>
      </c>
      <c r="AV75" s="117">
        <f>IF(AU58=100," сто",IF(AU58=200," двести",IF(AU58=300," триста",IF(AU58=400," четыреста",IF(AU58=500," пятьсот",IF(AU58=600," шестьсот",""))))))</f>
      </c>
      <c r="AW75" s="117">
        <f>IF(AU58=700," семьсот",IF(AU58=800," восемьсот",IF(AU58=900," девятьсот","")))</f>
      </c>
    </row>
    <row r="76" spans="2:50" s="117" customFormat="1" ht="12" customHeight="1" hidden="1">
      <c r="B76" s="125">
        <f>B72&amp;B73&amp;B74&amp;B75</f>
      </c>
      <c r="D76" s="125" t="str">
        <f>D72&amp;D73&amp;D74&amp;D75</f>
        <v> белорусских рублей </v>
      </c>
      <c r="E76" s="125"/>
      <c r="G76" s="117">
        <f>IF(SUM(J60:J70)=0,PROPER(I76),I76)</f>
      </c>
      <c r="H76" s="117">
        <v>5</v>
      </c>
      <c r="I76" s="123">
        <f>IF(AND(J60&lt;20,J60&gt;10),"",J76&amp;K76)</f>
      </c>
      <c r="J76" s="117">
        <f>IF(J59=1," одна",IF(J59=2," две",IF(J59=3," три",IF(J59=4," четыре",IF(J59=5," пять",IF(J59=6," шесть",IF(J59=7," семь","")))))))</f>
      </c>
      <c r="K76" s="117">
        <f>IF(J59=8," восемь",IF(J59=9," девять",""))</f>
      </c>
      <c r="L76" s="117">
        <f>IF(AND(I76="",I77="",I78="",I79=""),"",IF(AND(J60&lt;20,J60&gt;10)," тысяч",IF(J59=1," тысяча",IF(OR(J59=2,J59=3,J59=4)," тысячи"," тысяч"))))</f>
      </c>
      <c r="N76" s="125">
        <f>N72&amp;N73&amp;N74&amp;N75</f>
      </c>
      <c r="P76" s="125" t="str">
        <f>P72&amp;P73&amp;P74&amp;P75</f>
        <v> российских рублей </v>
      </c>
      <c r="Q76" s="125"/>
      <c r="S76" s="117">
        <f>IF(SUM(V60:V70)=0,PROPER(U76),U76)</f>
      </c>
      <c r="T76" s="117">
        <v>5</v>
      </c>
      <c r="U76" s="123">
        <f>IF(AND(V60&lt;20,V60&gt;10),"",V76&amp;W76)</f>
      </c>
      <c r="V76" s="117">
        <f>IF(V59=1," одна",IF(V59=2," две",IF(V59=3," три",IF(V59=4," четыре",IF(V59=5," пять",IF(V59=6," шесть",IF(V59=7," семь","")))))))</f>
      </c>
      <c r="W76" s="117">
        <f>IF(V59=8," восемь",IF(V59=9," девять",""))</f>
      </c>
      <c r="X76" s="117">
        <f>IF(AND(U76="",U77="",U78="",U79=""),"",IF(AND(V60&lt;20,V60&gt;10)," тысяч",IF(V59=1," тысяча",IF(OR(V59=2,V59=3,V59=4)," тысячи"," тысяч"))))</f>
      </c>
      <c r="AA76" s="125">
        <f>AA72&amp;AA73&amp;AA74&amp;AA75</f>
      </c>
      <c r="AC76" s="125" t="str">
        <f>AC72&amp;AC73&amp;AC74&amp;AC75</f>
        <v> долларов </v>
      </c>
      <c r="AD76" s="125"/>
      <c r="AF76" s="117">
        <f>IF(SUM(AI60:AI70)=0,PROPER(AH76),AH76)</f>
      </c>
      <c r="AG76" s="117">
        <v>5</v>
      </c>
      <c r="AH76" s="123">
        <f>IF(AND(AI60&lt;20,AI60&gt;10),"",AI76&amp;AJ76)</f>
      </c>
      <c r="AI76" s="117">
        <f>IF(AI59=1," одна",IF(AI59=2," две",IF(AI59=3," три",IF(AI59=4," четыре",IF(AI59=5," пять",IF(AI59=6," шесть",IF(AI59=7," семь","")))))))</f>
      </c>
      <c r="AJ76" s="117">
        <f>IF(AI59=8," восемь",IF(AI59=9," девять",""))</f>
      </c>
      <c r="AK76" s="117">
        <f>IF(AND(AH76="",AH77="",AH78="",AH79=""),"",IF(AND(AI60&lt;20,AI60&gt;10)," тысяч",IF(AI59=1," тысяча",IF(OR(AI59=2,AI59=3,AI59=4)," тысячи"," тысяч"))))</f>
      </c>
      <c r="AN76" s="125">
        <f>AN72&amp;AN73&amp;AN74&amp;AN75</f>
      </c>
      <c r="AP76" s="125" t="s">
        <v>403</v>
      </c>
      <c r="AQ76" s="125"/>
      <c r="AS76" s="117">
        <f>IF(SUM(AV60:AV70)=0,PROPER(AU76),AU76)</f>
      </c>
      <c r="AT76" s="117">
        <v>5</v>
      </c>
      <c r="AU76" s="123">
        <f>IF(AND(AV60&lt;20,AV60&gt;10),"",AV76&amp;AW76)</f>
      </c>
      <c r="AV76" s="117">
        <f>IF(AV59=1," одна",IF(AV59=2," две",IF(AV59=3," три",IF(AV59=4," четыре",IF(AV59=5," пять",IF(AV59=6," шесть",IF(AV59=7," семь","")))))))</f>
      </c>
      <c r="AW76" s="117">
        <f>IF(AV59=8," восемь",IF(AV59=9," девять",""))</f>
      </c>
      <c r="AX76" s="117">
        <f>IF(AND(AU76="",AU77="",AU78="",AU79=""),"",IF(AND(AV60&lt;20,AV60&gt;10)," тысяч",IF(AV59=1," тысяча",IF(OR(AV59=2,AV59=3,AV59=4)," тысячи"," тысяч"))))</f>
      </c>
    </row>
    <row r="77" spans="4:49" s="117" customFormat="1" ht="12" customHeight="1" hidden="1">
      <c r="D77" s="124"/>
      <c r="E77" s="125"/>
      <c r="G77" s="117">
        <f>IF(SUM(J62:J70)=0,PROPER(I77),I77)</f>
      </c>
      <c r="H77" s="117">
        <v>6</v>
      </c>
      <c r="I77" s="123">
        <f>J77&amp;K77</f>
      </c>
      <c r="J77" s="117">
        <f>IF(J60=11," одиннадцать",IF(J60=12," двенадцать",IF(J60=13," тринадцать",IF(J60=14," четырнадцать",IF(J60=15," пятнадцать",IF(J60=16," шестнадцать",IF(J60=17," семнадцать","")))))))</f>
      </c>
      <c r="K77" s="117">
        <f>IF(J60=18," восемнадцать",IF(J60=19," девятнадцать",""))</f>
      </c>
      <c r="P77" s="124"/>
      <c r="Q77" s="125"/>
      <c r="S77" s="117">
        <f>IF(SUM(V62:V70)=0,PROPER(U77),U77)</f>
      </c>
      <c r="T77" s="117">
        <v>6</v>
      </c>
      <c r="U77" s="123">
        <f>V77&amp;W77</f>
      </c>
      <c r="V77" s="117">
        <f>IF(V60=11," одиннадцать",IF(V60=12," двенадцать",IF(V60=13," тринадцать",IF(V60=14," четырнадцать",IF(V60=15," пятнадцать",IF(V60=16," шестнадцать",IF(V60=17," семнадцать","")))))))</f>
      </c>
      <c r="W77" s="117">
        <f>IF(V60=18," восемнадцать",IF(V60=19," девятнадцать",""))</f>
      </c>
      <c r="AC77" s="124"/>
      <c r="AD77" s="125"/>
      <c r="AF77" s="117">
        <f>IF(SUM(AI62:AI70)=0,PROPER(AH77),AH77)</f>
      </c>
      <c r="AG77" s="117">
        <v>6</v>
      </c>
      <c r="AH77" s="123">
        <f>AI77&amp;AJ77</f>
      </c>
      <c r="AI77" s="117">
        <f>IF(AI60=11," одиннадцать",IF(AI60=12," двенадцать",IF(AI60=13," тринадцать",IF(AI60=14," четырнадцать",IF(AI60=15," пятнадцать",IF(AI60=16," шестнадцать",IF(AI60=17," семнадцать","")))))))</f>
      </c>
      <c r="AJ77" s="117">
        <f>IF(AI60=18," восемнадцать",IF(AI60=19," девятнадцать",""))</f>
      </c>
      <c r="AP77" s="124"/>
      <c r="AQ77" s="125"/>
      <c r="AS77" s="117">
        <f>IF(SUM(AV62:AV70)=0,PROPER(AU77),AU77)</f>
      </c>
      <c r="AT77" s="117">
        <v>6</v>
      </c>
      <c r="AU77" s="123">
        <f>AV77&amp;AW77</f>
      </c>
      <c r="AV77" s="117">
        <f>IF(AV60=11," одиннадцать",IF(AV60=12," двенадцать",IF(AV60=13," тринадцать",IF(AV60=14," четырнадцать",IF(AV60=15," пятнадцать",IF(AV60=16," шестнадцать",IF(AV60=17," семнадцать","")))))))</f>
      </c>
      <c r="AW77" s="117">
        <f>IF(AV60=18," восемнадцать",IF(AV60=19," девятнадцать",""))</f>
      </c>
    </row>
    <row r="78" spans="7:49" s="117" customFormat="1" ht="12" customHeight="1" hidden="1">
      <c r="G78" s="117">
        <f>IF(SUM(J62:J70)=0,PROPER(I78),I78)</f>
      </c>
      <c r="H78" s="117">
        <v>7</v>
      </c>
      <c r="I78" s="123">
        <f>IF(AND(J60&lt;20,J60&gt;10),"",J78&amp;K78)</f>
      </c>
      <c r="J78" s="117">
        <f>IF(J61=10," десять",IF(J61=20," двадцать",IF(J61=30," тридцать",IF(J61=40," сорок",IF(J61=50," пятьдесят",IF(J61=60," шестьдесят",""))))))</f>
      </c>
      <c r="K78" s="117">
        <f>IF(J61=70," семьдесят",IF(J61=80," восемьдесят",IF(J61=90," девяносто","")))</f>
      </c>
      <c r="S78" s="117">
        <f>IF(SUM(V62:V70)=0,PROPER(U78),U78)</f>
      </c>
      <c r="T78" s="117">
        <v>7</v>
      </c>
      <c r="U78" s="123">
        <f>IF(AND(V60&lt;20,V60&gt;10),"",V78&amp;W78)</f>
      </c>
      <c r="V78" s="117">
        <f>IF(V61=10," десять",IF(V61=20," двадцать",IF(V61=30," тридцать",IF(V61=40," сорок",IF(V61=50," пятьдесят",IF(V61=60," шестьдесят",""))))))</f>
      </c>
      <c r="W78" s="117">
        <f>IF(V61=70," семьдесят",IF(V61=80," восемьдесят",IF(V61=90," девяносто","")))</f>
      </c>
      <c r="AF78" s="117">
        <f>IF(SUM(AI62:AI70)=0,PROPER(AH78),AH78)</f>
      </c>
      <c r="AG78" s="117">
        <v>7</v>
      </c>
      <c r="AH78" s="123">
        <f>IF(AND(AI60&lt;20,AI60&gt;10),"",AI78&amp;AJ78)</f>
      </c>
      <c r="AI78" s="117">
        <f>IF(AI61=10," десять",IF(AI61=20," двадцать",IF(AI61=30," тридцать",IF(AI61=40," сорок",IF(AI61=50," пятьдесят",IF(AI61=60," шестьдесят",""))))))</f>
      </c>
      <c r="AJ78" s="117">
        <f>IF(AI61=70," семьдесят",IF(AI61=80," восемьдесят",IF(AI61=90," девяносто","")))</f>
      </c>
      <c r="AS78" s="117">
        <f>IF(SUM(AV62:AV70)=0,PROPER(AU78),AU78)</f>
      </c>
      <c r="AT78" s="117">
        <v>7</v>
      </c>
      <c r="AU78" s="123">
        <f>IF(AND(AV60&lt;20,AV60&gt;10),"",AV78&amp;AW78)</f>
      </c>
      <c r="AV78" s="117">
        <f>IF(AV61=10," десять",IF(AV61=20," двадцать",IF(AV61=30," тридцать",IF(AV61=40," сорок",IF(AV61=50," пятьдесят",IF(AV61=60," шестьдесят",""))))))</f>
      </c>
      <c r="AW78" s="117">
        <f>IF(AV61=70," семьдесят",IF(AV61=80," восемьдесят",IF(AV61=90," девяносто","")))</f>
      </c>
    </row>
    <row r="79" spans="7:49" s="117" customFormat="1" ht="12" customHeight="1" hidden="1">
      <c r="G79" s="117">
        <f>IF(SUM(J63:J70)=0,PROPER(I79),I79)</f>
      </c>
      <c r="H79" s="117">
        <v>8</v>
      </c>
      <c r="I79" s="123">
        <f>J79&amp;K79</f>
      </c>
      <c r="J79" s="117">
        <f>IF(J62=100," сто",IF(J62=200," двести",IF(J62=300," триста",IF(J62=400," четыреста",IF(J62=500," пятьсот",IF(J62=600," шестьсот",""))))))</f>
      </c>
      <c r="K79" s="117">
        <f>IF(J62=700," семьсот",IF(J62=800," восемьсот",IF(J62=900," девятьсот","")))</f>
      </c>
      <c r="S79" s="117">
        <f>IF(SUM(V63:V70)=0,PROPER(U79),U79)</f>
      </c>
      <c r="T79" s="117">
        <v>8</v>
      </c>
      <c r="U79" s="123">
        <f>V79&amp;W79</f>
      </c>
      <c r="V79" s="117">
        <f>IF(V62=100," сто",IF(V62=200," двести",IF(V62=300," триста",IF(V62=400," четыреста",IF(V62=500," пятьсот",IF(V62=600," шестьсот",""))))))</f>
      </c>
      <c r="W79" s="117">
        <f>IF(V62=700," семьсот",IF(V62=800," восемьсот",IF(V62=900," девятьсот","")))</f>
      </c>
      <c r="AF79" s="117">
        <f>IF(SUM(AI63:AI70)=0,PROPER(AH79),AH79)</f>
      </c>
      <c r="AG79" s="117">
        <v>8</v>
      </c>
      <c r="AH79" s="123">
        <f>AI79&amp;AJ79</f>
      </c>
      <c r="AI79" s="117">
        <f>IF(AI62=100," сто",IF(AI62=200," двести",IF(AI62=300," триста",IF(AI62=400," четыреста",IF(AI62=500," пятьсот",IF(AI62=600," шестьсот",""))))))</f>
      </c>
      <c r="AJ79" s="117">
        <f>IF(AI62=700," семьсот",IF(AI62=800," восемьсот",IF(AI62=900," девятьсот","")))</f>
      </c>
      <c r="AS79" s="117">
        <f>IF(SUM(AV63:AV70)=0,PROPER(AU79),AU79)</f>
      </c>
      <c r="AT79" s="117">
        <v>8</v>
      </c>
      <c r="AU79" s="123">
        <f>AV79&amp;AW79</f>
      </c>
      <c r="AV79" s="117">
        <f>IF(AV62=100," сто",IF(AV62=200," двести",IF(AV62=300," триста",IF(AV62=400," четыреста",IF(AV62=500," пятьсот",IF(AV62=600," шестьсот",""))))))</f>
      </c>
      <c r="AW79" s="117">
        <f>IF(AV62=700," семьсот",IF(AV62=800," восемьсот",IF(AV62=900," девятьсот","")))</f>
      </c>
    </row>
    <row r="80" spans="7:50" s="117" customFormat="1" ht="12" customHeight="1" hidden="1">
      <c r="G80" s="117">
        <f>IF(SUM(J64:J70)=0,PROPER(I80),I80)</f>
      </c>
      <c r="H80" s="117">
        <v>9</v>
      </c>
      <c r="I80" s="123">
        <f>IF(AND(J64&lt;20,J64&gt;10),"",J80&amp;K80)</f>
      </c>
      <c r="J80" s="117">
        <f>IF(J63=1," один",IF(J63=2," два",IF(J63=3," три",IF(J63=4," четыре",IF(J63=5," пять",IF(J63=6," шесть",IF(J63=7," семь","")))))))</f>
      </c>
      <c r="K80" s="117">
        <f>IF(J63=8," восемь",IF(J63=9," девять",""))</f>
      </c>
      <c r="L80" s="117">
        <f>IF(AND(I80="",I81="",I82="",I83=""),"",IF(AND(J64&lt;20,J64&gt;10)," миллионов",IF(J63=1," миллион",IF(OR(J63=2,J63=3,J63=4)," миллиона"," миллионов"))))</f>
      </c>
      <c r="S80" s="117">
        <f>IF(SUM(V64:V70)=0,PROPER(U80),U80)</f>
      </c>
      <c r="T80" s="117">
        <v>9</v>
      </c>
      <c r="U80" s="123">
        <f>IF(AND(V64&lt;20,V64&gt;10),"",V80&amp;W80)</f>
      </c>
      <c r="V80" s="117">
        <f>IF(V63=1," один",IF(V63=2," два",IF(V63=3," три",IF(V63=4," четыре",IF(V63=5," пять",IF(V63=6," шесть",IF(V63=7," семь","")))))))</f>
      </c>
      <c r="W80" s="117">
        <f>IF(V63=8," восемь",IF(V63=9," девять",""))</f>
      </c>
      <c r="X80" s="117">
        <f>IF(AND(U80="",U81="",U82="",U83=""),"",IF(AND(V64&lt;20,V64&gt;10)," миллионов",IF(V63=1," миллион",IF(OR(V63=2,V63=3,V63=4)," миллиона"," миллионов"))))</f>
      </c>
      <c r="AF80" s="117">
        <f>IF(SUM(AI64:AI70)=0,PROPER(AH80),AH80)</f>
      </c>
      <c r="AG80" s="117">
        <v>9</v>
      </c>
      <c r="AH80" s="123">
        <f>IF(AND(AI64&lt;20,AI64&gt;10),"",AI80&amp;AJ80)</f>
      </c>
      <c r="AI80" s="117">
        <f>IF(AI63=1," один",IF(AI63=2," два",IF(AI63=3," три",IF(AI63=4," четыре",IF(AI63=5," пять",IF(AI63=6," шесть",IF(AI63=7," семь","")))))))</f>
      </c>
      <c r="AJ80" s="117">
        <f>IF(AI63=8," восемь",IF(AI63=9," девять",""))</f>
      </c>
      <c r="AK80" s="117">
        <f>IF(AND(AH80="",AH81="",AH82="",AH83=""),"",IF(AND(AI64&lt;20,AI64&gt;10)," миллионов",IF(AI63=1," миллион",IF(OR(AI63=2,AI63=3,AI63=4)," миллиона"," миллионов"))))</f>
      </c>
      <c r="AS80" s="117">
        <f>IF(SUM(AV64:AV70)=0,PROPER(AU80),AU80)</f>
      </c>
      <c r="AT80" s="117">
        <v>9</v>
      </c>
      <c r="AU80" s="123">
        <f>IF(AND(AV64&lt;20,AV64&gt;10),"",AV80&amp;AW80)</f>
      </c>
      <c r="AV80" s="117">
        <f>IF(AV63=1," один",IF(AV63=2," два",IF(AV63=3," три",IF(AV63=4," четыре",IF(AV63=5," пять",IF(AV63=6," шесть",IF(AV63=7," семь","")))))))</f>
      </c>
      <c r="AW80" s="117">
        <f>IF(AV63=8," восемь",IF(AV63=9," девять",""))</f>
      </c>
      <c r="AX80" s="117">
        <f>IF(AND(AU80="",AU81="",AU82="",AU83=""),"",IF(AND(AV64&lt;20,AV64&gt;10)," миллионов",IF(AV63=1," миллион",IF(OR(AV63=2,AV63=3,AV63=4)," миллиона"," миллионов"))))</f>
      </c>
    </row>
    <row r="81" spans="7:49" s="117" customFormat="1" ht="12" customHeight="1" hidden="1">
      <c r="G81" s="117">
        <f>IF(SUM(J66:J70)=0,PROPER(I81),I81)</f>
      </c>
      <c r="H81" s="117">
        <v>10</v>
      </c>
      <c r="I81" s="123">
        <f>J81&amp;K81</f>
      </c>
      <c r="J81" s="117">
        <f>IF(J64=11," одиннадцать",IF(J64=12," двенадцать",IF(J64=13," тринадцать",IF(J64=14," четырнадцать",IF(J64=15," пятнадцать",IF(J64=16," шестнадцать",IF(J64=17," семнадцать","")))))))</f>
      </c>
      <c r="K81" s="117">
        <f>IF(J64=18," восемнадцать",IF(J64=19," девятнадцать",""))</f>
      </c>
      <c r="S81" s="117">
        <f>IF(SUM(V66:V70)=0,PROPER(U81),U81)</f>
      </c>
      <c r="T81" s="117">
        <v>10</v>
      </c>
      <c r="U81" s="123">
        <f>V81&amp;W81</f>
      </c>
      <c r="V81" s="117">
        <f>IF(V64=11," одиннадцать",IF(V64=12," двенадцать",IF(V64=13," тринадцать",IF(V64=14," четырнадцать",IF(V64=15," пятнадцать",IF(V64=16," шестнадцать",IF(V64=17," семнадцать","")))))))</f>
      </c>
      <c r="W81" s="117">
        <f>IF(V64=18," восемнадцать",IF(V64=19," девятнадцать",""))</f>
      </c>
      <c r="AF81" s="117">
        <f>IF(SUM(AI66:AI70)=0,PROPER(AH81),AH81)</f>
      </c>
      <c r="AG81" s="117">
        <v>10</v>
      </c>
      <c r="AH81" s="123">
        <f>AI81&amp;AJ81</f>
      </c>
      <c r="AI81" s="117">
        <f>IF(AI64=11," одиннадцать",IF(AI64=12," двенадцать",IF(AI64=13," тринадцать",IF(AI64=14," четырнадцать",IF(AI64=15," пятнадцать",IF(AI64=16," шестнадцать",IF(AI64=17," семнадцать","")))))))</f>
      </c>
      <c r="AJ81" s="117">
        <f>IF(AI64=18," восемнадцать",IF(AI64=19," девятнадцать",""))</f>
      </c>
      <c r="AS81" s="117">
        <f>IF(SUM(AV66:AV70)=0,PROPER(AU81),AU81)</f>
      </c>
      <c r="AT81" s="117">
        <v>10</v>
      </c>
      <c r="AU81" s="123">
        <f>AV81&amp;AW81</f>
      </c>
      <c r="AV81" s="117">
        <f>IF(AV64=11," одиннадцать",IF(AV64=12," двенадцать",IF(AV64=13," тринадцать",IF(AV64=14," четырнадцать",IF(AV64=15," пятнадцать",IF(AV64=16," шестнадцать",IF(AV64=17," семнадцать","")))))))</f>
      </c>
      <c r="AW81" s="117">
        <f>IF(AV64=18," восемнадцать",IF(AV64=19," девятнадцать",""))</f>
      </c>
    </row>
    <row r="82" spans="7:49" s="117" customFormat="1" ht="12" customHeight="1" hidden="1">
      <c r="G82" s="117">
        <f>IF(SUM(J66:J70)=0,PROPER(I82),I82)</f>
      </c>
      <c r="H82" s="117">
        <v>11</v>
      </c>
      <c r="I82" s="123">
        <f>IF(AND(J64&lt;20,J64&gt;10),"",J82&amp;K82)</f>
      </c>
      <c r="J82" s="117">
        <f>IF(J65=10," десять",IF(J65=20," двадцать",IF(J65=30," тридцать",IF(J65=40," сорок",IF(J65=50," пятьдесят",IF(J65=60," шестьдесят",""))))))</f>
      </c>
      <c r="K82" s="117">
        <f>IF(J65=70," семьдесят",IF(J65=80," восемьдесят",IF(J65=90," девяносто","")))</f>
      </c>
      <c r="S82" s="117">
        <f>IF(SUM(V66:V70)=0,PROPER(U82),U82)</f>
      </c>
      <c r="T82" s="117">
        <v>11</v>
      </c>
      <c r="U82" s="123">
        <f>IF(AND(V64&lt;20,V64&gt;10),"",V82&amp;W82)</f>
      </c>
      <c r="V82" s="117">
        <f>IF(V65=10," десять",IF(V65=20," двадцать",IF(V65=30," тридцать",IF(V65=40," сорок",IF(V65=50," пятьдесят",IF(V65=60," шестьдесят",""))))))</f>
      </c>
      <c r="W82" s="117">
        <f>IF(V65=70," семьдесят",IF(V65=80," восемьдесят",IF(V65=90," девяносто","")))</f>
      </c>
      <c r="AF82" s="117">
        <f>IF(SUM(AI66:AI70)=0,PROPER(AH82),AH82)</f>
      </c>
      <c r="AG82" s="117">
        <v>11</v>
      </c>
      <c r="AH82" s="123">
        <f>IF(AND(AI64&lt;20,AI64&gt;10),"",AI82&amp;AJ82)</f>
      </c>
      <c r="AI82" s="117">
        <f>IF(AI65=10," десять",IF(AI65=20," двадцать",IF(AI65=30," тридцать",IF(AI65=40," сорок",IF(AI65=50," пятьдесят",IF(AI65=60," шестьдесят",""))))))</f>
      </c>
      <c r="AJ82" s="117">
        <f>IF(AI65=70," семьдесят",IF(AI65=80," восемьдесят",IF(AI65=90," девяносто","")))</f>
      </c>
      <c r="AS82" s="117">
        <f>IF(SUM(AV66:AV70)=0,PROPER(AU82),AU82)</f>
      </c>
      <c r="AT82" s="117">
        <v>11</v>
      </c>
      <c r="AU82" s="123">
        <f>IF(AND(AV64&lt;20,AV64&gt;10),"",AV82&amp;AW82)</f>
      </c>
      <c r="AV82" s="117">
        <f>IF(AV65=10," десять",IF(AV65=20," двадцать",IF(AV65=30," тридцать",IF(AV65=40," сорок",IF(AV65=50," пятьдесят",IF(AV65=60," шестьдесят",""))))))</f>
      </c>
      <c r="AW82" s="117">
        <f>IF(AV65=70," семьдесят",IF(AV65=80," восемьдесят",IF(AV65=90," девяносто","")))</f>
      </c>
    </row>
    <row r="83" spans="7:49" s="117" customFormat="1" ht="12" customHeight="1" hidden="1">
      <c r="G83" s="117">
        <f>IF(SUM(J67:J70)=0,PROPER(I83),I83)</f>
      </c>
      <c r="H83" s="117">
        <v>12</v>
      </c>
      <c r="I83" s="123">
        <f>J83&amp;K83</f>
      </c>
      <c r="J83" s="117">
        <f>IF(J66=100," сто",IF(J66=200," двести",IF(J66=300," триста",IF(J66=400," четыреста",IF(J66=500," пятьсот",IF(J66=600," шестьсот",""))))))</f>
      </c>
      <c r="K83" s="117">
        <f>IF(J66=700," семьсот",IF(J66=800," восемьсот",IF(J66=900," девятьсот","")))</f>
      </c>
      <c r="S83" s="117">
        <f>IF(SUM(V67:V70)=0,PROPER(U83),U83)</f>
      </c>
      <c r="T83" s="117">
        <v>12</v>
      </c>
      <c r="U83" s="123">
        <f>V83&amp;W83</f>
      </c>
      <c r="V83" s="117">
        <f>IF(V66=100," сто",IF(V66=200," двести",IF(V66=300," триста",IF(V66=400," четыреста",IF(V66=500," пятьсот",IF(V66=600," шестьсот",""))))))</f>
      </c>
      <c r="W83" s="117">
        <f>IF(V66=700," семьсот",IF(V66=800," восемьсот",IF(V66=900," девятьсот","")))</f>
      </c>
      <c r="AF83" s="117">
        <f>IF(SUM(AI67:AI70)=0,PROPER(AH83),AH83)</f>
      </c>
      <c r="AG83" s="117">
        <v>12</v>
      </c>
      <c r="AH83" s="123">
        <f>AI83&amp;AJ83</f>
      </c>
      <c r="AI83" s="117">
        <f>IF(AI66=100," сто",IF(AI66=200," двести",IF(AI66=300," триста",IF(AI66=400," четыреста",IF(AI66=500," пятьсот",IF(AI66=600," шестьсот",""))))))</f>
      </c>
      <c r="AJ83" s="117">
        <f>IF(AI66=700," семьсот",IF(AI66=800," восемьсот",IF(AI66=900," девятьсот","")))</f>
      </c>
      <c r="AS83" s="117">
        <f>IF(SUM(AV67:AV70)=0,PROPER(AU83),AU83)</f>
      </c>
      <c r="AT83" s="117">
        <v>12</v>
      </c>
      <c r="AU83" s="123">
        <f>AV83&amp;AW83</f>
      </c>
      <c r="AV83" s="117">
        <f>IF(AV66=100," сто",IF(AV66=200," двести",IF(AV66=300," триста",IF(AV66=400," четыреста",IF(AV66=500," пятьсот",IF(AV66=600," шестьсот",""))))))</f>
      </c>
      <c r="AW83" s="117">
        <f>IF(AV66=700," семьсот",IF(AV66=800," восемьсот",IF(AV66=900," девятьсот","")))</f>
      </c>
    </row>
    <row r="84" spans="7:50" s="117" customFormat="1" ht="12" customHeight="1" hidden="1">
      <c r="G84" s="117">
        <f>IF(SUM(J68:J70)=0,PROPER(I84),I84)</f>
      </c>
      <c r="H84" s="117">
        <v>13</v>
      </c>
      <c r="I84" s="123">
        <f>IF(AND(J68&lt;20,J68&gt;10),"",J84&amp;K84)</f>
      </c>
      <c r="J84" s="117">
        <f>IF(J67=1," один",IF(J67=2," два",IF(J67=3," три",IF(J67=4," четыре",IF(J67=5," пять",IF(J67=6," шесть",IF(J67=7," семь","")))))))</f>
      </c>
      <c r="K84" s="117">
        <f>IF(J67=8," восемь",IF(J67=9," девять",""))</f>
      </c>
      <c r="L84" s="117">
        <f>IF(AND(I84="",I85="",I86="",I87=""),"",IF(AND(J68&lt;20,J68&gt;10)," миллиардов",IF(J67=1," миллиард",IF(OR(J67=2,J67=3,J67=4)," миллиарда"," миллиардов"))))</f>
      </c>
      <c r="S84" s="117">
        <f>IF(SUM(V68:V70)=0,PROPER(U84),U84)</f>
      </c>
      <c r="T84" s="117">
        <v>13</v>
      </c>
      <c r="U84" s="123">
        <f>IF(AND(V68&lt;20,V68&gt;10),"",V84&amp;W84)</f>
      </c>
      <c r="V84" s="117">
        <f>IF(V67=1," один",IF(V67=2," два",IF(V67=3," три",IF(V67=4," четыре",IF(V67=5," пять",IF(V67=6," шесть",IF(V67=7," семь","")))))))</f>
      </c>
      <c r="W84" s="117">
        <f>IF(V67=8," восемь",IF(V67=9," девять",""))</f>
      </c>
      <c r="X84" s="117">
        <f>IF(AND(U84="",U85="",U86="",U87=""),"",IF(AND(V68&lt;20,V68&gt;10)," миллиардов",IF(V67=1," миллиард",IF(OR(V67=2,V67=3,V67=4)," миллиарда"," миллиардов"))))</f>
      </c>
      <c r="AF84" s="117">
        <f>IF(SUM(AI68:AI70)=0,PROPER(AH84),AH84)</f>
      </c>
      <c r="AG84" s="117">
        <v>13</v>
      </c>
      <c r="AH84" s="123">
        <f>IF(AND(AI68&lt;20,AI68&gt;10),"",AI84&amp;AJ84)</f>
      </c>
      <c r="AI84" s="117">
        <f>IF(AI67=1," один",IF(AI67=2," два",IF(AI67=3," три",IF(AI67=4," четыре",IF(AI67=5," пять",IF(AI67=6," шесть",IF(AI67=7," семь","")))))))</f>
      </c>
      <c r="AJ84" s="117">
        <f>IF(AI67=8," восемь",IF(AI67=9," девять",""))</f>
      </c>
      <c r="AK84" s="117">
        <f>IF(AND(AH84="",AH85="",AH86="",AH87=""),"",IF(AND(AI68&lt;20,AI68&gt;10)," миллиардов",IF(AI67=1," миллиард",IF(OR(AI67=2,AI67=3,AI67=4)," миллиарда"," миллиардов"))))</f>
      </c>
      <c r="AS84" s="117">
        <f>IF(SUM(AV68:AV70)=0,PROPER(AU84),AU84)</f>
      </c>
      <c r="AT84" s="117">
        <v>13</v>
      </c>
      <c r="AU84" s="123">
        <f>IF(AND(AV68&lt;20,AV68&gt;10),"",AV84&amp;AW84)</f>
      </c>
      <c r="AV84" s="117">
        <f>IF(AV67=1," один",IF(AV67=2," два",IF(AV67=3," три",IF(AV67=4," четыре",IF(AV67=5," пять",IF(AV67=6," шесть",IF(AV67=7," семь","")))))))</f>
      </c>
      <c r="AW84" s="117">
        <f>IF(AV67=8," восемь",IF(AV67=9," девять",""))</f>
      </c>
      <c r="AX84" s="117">
        <f>IF(AND(AU84="",AU85="",AU86="",AU87=""),"",IF(AND(AV68&lt;20,AV68&gt;10)," миллиардов",IF(AV67=1," миллиард",IF(OR(AV67=2,AV67=3,AV67=4)," миллиарда"," миллиардов"))))</f>
      </c>
    </row>
    <row r="85" spans="7:49" s="117" customFormat="1" ht="12" customHeight="1" hidden="1">
      <c r="G85" s="117">
        <f>IF(J70=0,PROPER(I85),I85)</f>
      </c>
      <c r="H85" s="117">
        <v>14</v>
      </c>
      <c r="I85" s="123">
        <f>J85&amp;K85</f>
      </c>
      <c r="J85" s="117">
        <f>IF(J68=11," одиннадцать",IF(J68=12," двенадцать",IF(J68=13," тринадцать",IF(J68=14," четырнадцать",IF(J68=15," пятнадцать",IF(J68=16," шестнадцать",IF(J68=17," семнадцать","")))))))</f>
      </c>
      <c r="K85" s="117">
        <f>IF(J68=18," восемнадцать",IF(J68=19," девятнадцать",""))</f>
      </c>
      <c r="S85" s="117">
        <f>IF(V70=0,PROPER(U85),U85)</f>
      </c>
      <c r="T85" s="117">
        <v>14</v>
      </c>
      <c r="U85" s="123">
        <f>V85&amp;W85</f>
      </c>
      <c r="V85" s="117">
        <f>IF(V68=11," одиннадцать",IF(V68=12," двенадцать",IF(V68=13," тринадцать",IF(V68=14," четырнадцать",IF(V68=15," пятнадцать",IF(V68=16," шестнадцать",IF(V68=17," семнадцать","")))))))</f>
      </c>
      <c r="W85" s="117">
        <f>IF(V68=18," восемнадцать",IF(V68=19," девятнадцать",""))</f>
      </c>
      <c r="AF85" s="117">
        <f>IF(AI70=0,PROPER(AH85),AH85)</f>
      </c>
      <c r="AG85" s="117">
        <v>14</v>
      </c>
      <c r="AH85" s="123">
        <f>AI85&amp;AJ85</f>
      </c>
      <c r="AI85" s="117">
        <f>IF(AI68=11," одиннадцать",IF(AI68=12," двенадцать",IF(AI68=13," тринадцать",IF(AI68=14," четырнадцать",IF(AI68=15," пятнадцать",IF(AI68=16," шестнадцать",IF(AI68=17," семнадцать","")))))))</f>
      </c>
      <c r="AJ85" s="117">
        <f>IF(AI68=18," восемнадцать",IF(AI68=19," девятнадцать",""))</f>
      </c>
      <c r="AS85" s="117">
        <f>IF(AV70=0,PROPER(AU85),AU85)</f>
      </c>
      <c r="AT85" s="117">
        <v>14</v>
      </c>
      <c r="AU85" s="123">
        <f>AV85&amp;AW85</f>
      </c>
      <c r="AV85" s="117">
        <f>IF(AV68=11," одиннадцать",IF(AV68=12," двенадцать",IF(AV68=13," тринадцать",IF(AV68=14," четырнадцать",IF(AV68=15," пятнадцать",IF(AV68=16," шестнадцать",IF(AV68=17," семнадцать","")))))))</f>
      </c>
      <c r="AW85" s="117">
        <f>IF(AV68=18," восемнадцать",IF(AV68=19," девятнадцать",""))</f>
      </c>
    </row>
    <row r="86" spans="7:49" s="117" customFormat="1" ht="12" customHeight="1" hidden="1">
      <c r="G86" s="117">
        <f>IF(SUM(J70)=0,PROPER(I86),I86)</f>
      </c>
      <c r="H86" s="117">
        <v>15</v>
      </c>
      <c r="I86" s="123">
        <f>IF(AND(J68&lt;20,J68&gt;10),"",J86&amp;K86)</f>
      </c>
      <c r="J86" s="117">
        <f>IF(J69=10," десять",IF(J69=20," двадцать",IF(J69=30," тридцать",IF(J69=40," сорок",IF(J69=50," пятьдесят",IF(J69=60," шестьдесят",""))))))</f>
      </c>
      <c r="K86" s="117">
        <f>IF(J69=70," семьдесят",IF(J69=80," восемьдесят",IF(J69=90," девяносто","")))</f>
      </c>
      <c r="S86" s="117">
        <f>IF(SUM(V70)=0,PROPER(U86),U86)</f>
      </c>
      <c r="T86" s="117">
        <v>15</v>
      </c>
      <c r="U86" s="123">
        <f>IF(AND(V68&lt;20,V68&gt;10),"",V86&amp;W86)</f>
      </c>
      <c r="V86" s="117">
        <f>IF(V69=10," десять",IF(V69=20," двадцать",IF(V69=30," тридцать",IF(V69=40," сорок",IF(V69=50," пятьдесят",IF(V69=60," шестьдесят",""))))))</f>
      </c>
      <c r="W86" s="117">
        <f>IF(V69=70," семьдесят",IF(V69=80," восемьдесят",IF(V69=90," девяносто","")))</f>
      </c>
      <c r="AF86" s="117">
        <f>IF(SUM(AI70)=0,PROPER(AH86),AH86)</f>
      </c>
      <c r="AG86" s="117">
        <v>15</v>
      </c>
      <c r="AH86" s="123">
        <f>IF(AND(AI68&lt;20,AI68&gt;10),"",AI86&amp;AJ86)</f>
      </c>
      <c r="AI86" s="117">
        <f>IF(AI69=10," десять",IF(AI69=20," двадцать",IF(AI69=30," тридцать",IF(AI69=40," сорок",IF(AI69=50," пятьдесят",IF(AI69=60," шестьдесят",""))))))</f>
      </c>
      <c r="AJ86" s="117">
        <f>IF(AI69=70," семьдесят",IF(AI69=80," восемьдесят",IF(AI69=90," девяносто","")))</f>
      </c>
      <c r="AS86" s="117">
        <f>IF(SUM(AV70)=0,PROPER(AU86),AU86)</f>
      </c>
      <c r="AT86" s="117">
        <v>15</v>
      </c>
      <c r="AU86" s="123">
        <f>IF(AND(AV68&lt;20,AV68&gt;10),"",AV86&amp;AW86)</f>
      </c>
      <c r="AV86" s="117">
        <f>IF(AV69=10," десять",IF(AV69=20," двадцать",IF(AV69=30," тридцать",IF(AV69=40," сорок",IF(AV69=50," пятьдесят",IF(AV69=60," шестьдесят",""))))))</f>
      </c>
      <c r="AW86" s="117">
        <f>IF(AV69=70," семьдесят",IF(AV69=80," восемьдесят",IF(AV69=90," девяносто","")))</f>
      </c>
    </row>
    <row r="87" spans="7:49" s="117" customFormat="1" ht="12" customHeight="1" hidden="1">
      <c r="G87" s="117">
        <f>PROPER(I87)</f>
      </c>
      <c r="H87" s="117">
        <v>16</v>
      </c>
      <c r="I87" s="123">
        <f>J87&amp;K87</f>
      </c>
      <c r="J87" s="117">
        <f>IF(J70=100," сто",IF(J70=200," двести",IF(J70=300," триста",IF(J70=400," четыреста",IF(J70=500," пятьсот",IF(J70=600," шестьсот",""))))))</f>
      </c>
      <c r="K87" s="117">
        <f>IF(J70=700," семьсот",IF(J70=800," восемьсот",IF(J70=900," девятьсот","")))</f>
      </c>
      <c r="S87" s="117">
        <f>PROPER(U87)</f>
      </c>
      <c r="T87" s="117">
        <v>16</v>
      </c>
      <c r="U87" s="123">
        <f>V87&amp;W87</f>
      </c>
      <c r="V87" s="117">
        <f>IF(V70=100," сто",IF(V70=200," двести",IF(V70=300," триста",IF(V70=400," четыреста",IF(V70=500," пятьсот",IF(V70=600," шестьсот",""))))))</f>
      </c>
      <c r="W87" s="117">
        <f>IF(V70=700," семьсот",IF(V70=800," восемьсот",IF(V70=900," девятьсот","")))</f>
      </c>
      <c r="AF87" s="117">
        <f>PROPER(AH87)</f>
      </c>
      <c r="AG87" s="117">
        <v>16</v>
      </c>
      <c r="AH87" s="123">
        <f>AI87&amp;AJ87</f>
      </c>
      <c r="AI87" s="117">
        <f>IF(AI70=100," сто",IF(AI70=200," двести",IF(AI70=300," триста",IF(AI70=400," четыреста",IF(AI70=500," пятьсот",IF(AI70=600," шестьсот",""))))))</f>
      </c>
      <c r="AJ87" s="117">
        <f>IF(AI70=700," семьсот",IF(AI70=800," восемьсот",IF(AI70=900," девятьсот","")))</f>
      </c>
      <c r="AS87" s="117">
        <f>PROPER(AU87)</f>
      </c>
      <c r="AT87" s="117">
        <v>16</v>
      </c>
      <c r="AU87" s="123">
        <f>AV87&amp;AW87</f>
      </c>
      <c r="AV87" s="117">
        <f>IF(AV70=100," сто",IF(AV70=200," двести",IF(AV70=300," триста",IF(AV70=400," четыреста",IF(AV70=500," пятьсот",IF(AV70=600," шестьсот",""))))))</f>
      </c>
      <c r="AW87" s="117">
        <f>IF(AV70=700," семьсот",IF(AV70=800," восемьсот",IF(AV70=900," девятьсот","")))</f>
      </c>
    </row>
    <row r="88" s="117" customFormat="1" ht="12" customHeight="1" hidden="1"/>
    <row r="89" s="117" customFormat="1" ht="12" customHeight="1" hidden="1">
      <c r="I89" s="121"/>
    </row>
    <row r="90" spans="4:48" s="117" customFormat="1" ht="12" customHeight="1" hidden="1">
      <c r="D90" s="117">
        <f>IF(D93&lt;=D94,"",MID(I107,D91+1,90))</f>
      </c>
      <c r="I90" s="118">
        <f>INT(J90)</f>
        <v>0</v>
      </c>
      <c r="J90" s="118">
        <f>ЭСЧФ!AW55</f>
        <v>0</v>
      </c>
      <c r="P90" s="117">
        <f>IF(P93&lt;=P94,"",MID(U107,P91+1,90))</f>
      </c>
      <c r="U90" s="119">
        <f>INT(V90)</f>
        <v>0</v>
      </c>
      <c r="V90" s="119">
        <f>ЭСЧФ!AW55</f>
        <v>0</v>
      </c>
      <c r="AC90" s="117">
        <f>IF(AC93&lt;=AC94,"",MID(AH107,AC91+1,90))</f>
      </c>
      <c r="AH90" s="118">
        <f>INT(AI90)</f>
        <v>0</v>
      </c>
      <c r="AI90" s="118">
        <f>ЭСЧФ!AW55</f>
        <v>0</v>
      </c>
      <c r="AP90" s="117">
        <f>IF(AP93&lt;=AP94,"",MID(AU107,AP91+1,90))</f>
      </c>
      <c r="AU90" s="118">
        <f>INT(AV90)</f>
        <v>0</v>
      </c>
      <c r="AV90" s="118">
        <f>ЭСЧФ!AW55</f>
        <v>0</v>
      </c>
    </row>
    <row r="91" spans="4:48" s="117" customFormat="1" ht="12" customHeight="1" hidden="1">
      <c r="D91" s="117" t="e">
        <f>FIND(" ",I107,80)</f>
        <v>#VALUE!</v>
      </c>
      <c r="H91" s="117">
        <v>1</v>
      </c>
      <c r="I91" s="120">
        <f>I90-INT(I90/10)*10</f>
        <v>0</v>
      </c>
      <c r="J91" s="119">
        <f>ROUND((J90-I90)*100,0)</f>
        <v>0</v>
      </c>
      <c r="P91" s="117" t="e">
        <f>FIND(" ",U107,80)</f>
        <v>#VALUE!</v>
      </c>
      <c r="T91" s="117">
        <v>1</v>
      </c>
      <c r="U91" s="120">
        <f>U90-INT(U90/10)*10</f>
        <v>0</v>
      </c>
      <c r="V91" s="119">
        <f>ROUND((V90-U90)*100,0)</f>
        <v>0</v>
      </c>
      <c r="AC91" s="117" t="e">
        <f>FIND(" ",AH107,80)</f>
        <v>#VALUE!</v>
      </c>
      <c r="AG91" s="117">
        <v>1</v>
      </c>
      <c r="AH91" s="120">
        <f>AH90-INT(AH90/10)*10</f>
        <v>0</v>
      </c>
      <c r="AI91" s="119">
        <f>ROUND((AI90-AH90)*100,0)</f>
        <v>0</v>
      </c>
      <c r="AP91" s="117" t="e">
        <f>FIND(" ",AU107,80)</f>
        <v>#VALUE!</v>
      </c>
      <c r="AT91" s="117">
        <v>1</v>
      </c>
      <c r="AU91" s="120">
        <f>AU90-INT(AU90/10)*10</f>
        <v>0</v>
      </c>
      <c r="AV91" s="119">
        <f>ROUND((AV90-AU90)*100,0)</f>
        <v>0</v>
      </c>
    </row>
    <row r="92" spans="4:48" s="117" customFormat="1" ht="12" customHeight="1" hidden="1">
      <c r="D92" s="117">
        <f>IF(D93&gt;D94,LEFT(I107,D91-1),LEFT(I107,90))</f>
      </c>
      <c r="H92" s="117">
        <v>2</v>
      </c>
      <c r="I92" s="121">
        <f>IF(AND(I91+I93&gt;=11,I91+I93&lt;=19),I91+I93,0)</f>
        <v>0</v>
      </c>
      <c r="J92" s="121">
        <f>INT(J91)</f>
        <v>0</v>
      </c>
      <c r="P92" s="117">
        <f>IF(P93&gt;P94,LEFT(U107,P91-1),LEFT(U107,90))</f>
      </c>
      <c r="T92" s="117">
        <v>2</v>
      </c>
      <c r="U92" s="121">
        <f>IF(AND(U91+U93&gt;=11,U91+U93&lt;=19),U91+U93,0)</f>
        <v>0</v>
      </c>
      <c r="V92" s="121">
        <f>INT(V91)</f>
        <v>0</v>
      </c>
      <c r="AC92" s="117">
        <f>IF(AC93&gt;AC94,LEFT(AH107,AC91-1),LEFT(AH107,90))</f>
      </c>
      <c r="AG92" s="117">
        <v>2</v>
      </c>
      <c r="AH92" s="121">
        <f>IF(AND(AH91+AH93&gt;=11,AH91+AH93&lt;=19),AH91+AH93,0)</f>
        <v>0</v>
      </c>
      <c r="AI92" s="121">
        <f>INT(AI91)</f>
        <v>0</v>
      </c>
      <c r="AP92" s="117">
        <f>IF(AP93&gt;AP94,LEFT(AU107,AP91-1),LEFT(AU107,90))</f>
      </c>
      <c r="AT92" s="117">
        <v>2</v>
      </c>
      <c r="AU92" s="121">
        <f>IF(AND(AU91+AU93&gt;=11,AU91+AU93&lt;=19),AU91+AU93,0)</f>
        <v>0</v>
      </c>
      <c r="AV92" s="121">
        <f>INT(AV91)</f>
        <v>0</v>
      </c>
    </row>
    <row r="93" spans="4:48" s="117" customFormat="1" ht="12" customHeight="1" hidden="1">
      <c r="D93" s="117">
        <f>LEN(I107)</f>
        <v>0</v>
      </c>
      <c r="H93" s="117">
        <v>3</v>
      </c>
      <c r="I93" s="121">
        <f>I90-INT(I90/100)*100-I91</f>
        <v>0</v>
      </c>
      <c r="J93" s="121">
        <f>IF(J92=0,"",J92-INT(J92/10)*10)</f>
      </c>
      <c r="P93" s="117">
        <f>LEN(U107)</f>
        <v>0</v>
      </c>
      <c r="T93" s="117">
        <v>3</v>
      </c>
      <c r="U93" s="121">
        <f>U90-INT(U90/100)*100-U91</f>
        <v>0</v>
      </c>
      <c r="V93" s="121">
        <f>IF(V92=0,"",V92-INT(V92/10)*10)</f>
      </c>
      <c r="AC93" s="117">
        <f>LEN(AH107)</f>
        <v>0</v>
      </c>
      <c r="AG93" s="117">
        <v>3</v>
      </c>
      <c r="AH93" s="121">
        <f>AH90-INT(AH90/100)*100-AH91</f>
        <v>0</v>
      </c>
      <c r="AI93" s="121">
        <f>IF(AI92=0,"",AI92-INT(AI92/10)*10)</f>
      </c>
      <c r="AP93" s="117">
        <f>LEN(AU107)</f>
        <v>0</v>
      </c>
      <c r="AT93" s="117">
        <v>3</v>
      </c>
      <c r="AU93" s="121">
        <f>AU90-INT(AU90/100)*100-AU91</f>
        <v>0</v>
      </c>
      <c r="AV93" s="121">
        <f>IF(AV92=0,"",AV92-INT(AV92/10)*10)</f>
      </c>
    </row>
    <row r="94" spans="4:50" s="117" customFormat="1" ht="12" customHeight="1" hidden="1">
      <c r="D94" s="117">
        <v>90</v>
      </c>
      <c r="H94" s="117">
        <v>4</v>
      </c>
      <c r="I94" s="121">
        <f>I90-INT(I90/1000)*1000-I93-I91</f>
        <v>0</v>
      </c>
      <c r="J94" s="122">
        <f>IF(J92=0,"",J92)</f>
      </c>
      <c r="K94" s="117">
        <v>0</v>
      </c>
      <c r="L94" s="117" t="s">
        <v>384</v>
      </c>
      <c r="P94" s="117">
        <v>90</v>
      </c>
      <c r="T94" s="117">
        <v>4</v>
      </c>
      <c r="U94" s="121">
        <f>U90-INT(U90/1000)*1000-U93-U91</f>
        <v>0</v>
      </c>
      <c r="V94" s="122">
        <f>IF(V92=0,"",V92)</f>
      </c>
      <c r="W94" s="117">
        <v>0</v>
      </c>
      <c r="X94" s="117" t="s">
        <v>384</v>
      </c>
      <c r="AC94" s="117">
        <v>90</v>
      </c>
      <c r="AG94" s="117">
        <v>4</v>
      </c>
      <c r="AH94" s="121">
        <f>AH90-INT(AH90/1000)*1000-AH93-AH91</f>
        <v>0</v>
      </c>
      <c r="AI94" s="122">
        <f>IF(AI92=0,"",AI92)</f>
      </c>
      <c r="AJ94" s="117">
        <v>0</v>
      </c>
      <c r="AK94" s="117" t="s">
        <v>384</v>
      </c>
      <c r="AP94" s="117">
        <v>90</v>
      </c>
      <c r="AT94" s="117">
        <v>4</v>
      </c>
      <c r="AU94" s="121">
        <f>AU90-INT(AU90/1000)*1000-AU93-AU91</f>
        <v>0</v>
      </c>
      <c r="AV94" s="122">
        <f>IF(AV92=0,"",AV92)</f>
      </c>
      <c r="AW94" s="117">
        <v>0</v>
      </c>
      <c r="AX94" s="117" t="s">
        <v>384</v>
      </c>
    </row>
    <row r="95" spans="8:48" s="117" customFormat="1" ht="12" customHeight="1" hidden="1">
      <c r="H95" s="117">
        <v>5</v>
      </c>
      <c r="I95" s="121">
        <f>I90-INT(I90/10000)*10000-I93-I91-I94</f>
        <v>0</v>
      </c>
      <c r="J95" s="117">
        <f>I95/1000</f>
        <v>0</v>
      </c>
      <c r="T95" s="117">
        <v>5</v>
      </c>
      <c r="U95" s="121">
        <f>U90-INT(U90/10000)*10000-U93-U91-U94</f>
        <v>0</v>
      </c>
      <c r="V95" s="117">
        <f>U95/1000</f>
        <v>0</v>
      </c>
      <c r="AG95" s="117">
        <v>5</v>
      </c>
      <c r="AH95" s="121">
        <f>AH90-INT(AH90/10000)*10000-AH93-AH91-AH94</f>
        <v>0</v>
      </c>
      <c r="AI95" s="117">
        <f>AH95/1000</f>
        <v>0</v>
      </c>
      <c r="AT95" s="117">
        <v>5</v>
      </c>
      <c r="AU95" s="121">
        <f>AU90-INT(AU90/10000)*10000-AU93-AU91-AU94</f>
        <v>0</v>
      </c>
      <c r="AV95" s="117">
        <f>AU95/1000</f>
        <v>0</v>
      </c>
    </row>
    <row r="96" spans="8:48" s="117" customFormat="1" ht="12" customHeight="1" hidden="1">
      <c r="H96" s="117">
        <v>6</v>
      </c>
      <c r="J96" s="121">
        <f>IF(AND(J95+J97&gt;=11,J95+J97&lt;=19),J95+J97,0)</f>
        <v>0</v>
      </c>
      <c r="T96" s="117">
        <v>6</v>
      </c>
      <c r="V96" s="121">
        <f>IF(AND(V95+V97&gt;=11,V95+V97&lt;=19),V95+V97,0)</f>
        <v>0</v>
      </c>
      <c r="AG96" s="117">
        <v>6</v>
      </c>
      <c r="AI96" s="121">
        <f>IF(AND(AI95+AI97&gt;=11,AI95+AI97&lt;=19),AI95+AI97,0)</f>
        <v>0</v>
      </c>
      <c r="AT96" s="117">
        <v>6</v>
      </c>
      <c r="AV96" s="121">
        <f>IF(AND(AV95+AV97&gt;=11,AV95+AV97&lt;=19),AV95+AV97,0)</f>
        <v>0</v>
      </c>
    </row>
    <row r="97" spans="8:48" s="117" customFormat="1" ht="12" customHeight="1" hidden="1">
      <c r="H97" s="117">
        <v>7</v>
      </c>
      <c r="I97" s="121">
        <f>I90-INT(I90/100000)*100000-I93-I91-I94-I95</f>
        <v>0</v>
      </c>
      <c r="J97" s="117">
        <f>I97/1000</f>
        <v>0</v>
      </c>
      <c r="T97" s="117">
        <v>7</v>
      </c>
      <c r="U97" s="121">
        <f>U90-INT(U90/100000)*100000-U93-U91-U94-U95</f>
        <v>0</v>
      </c>
      <c r="V97" s="117">
        <f>U97/1000</f>
        <v>0</v>
      </c>
      <c r="AG97" s="117">
        <v>7</v>
      </c>
      <c r="AH97" s="121">
        <f>AH90-INT(AH90/100000)*100000-AH93-AH91-AH94-AH95</f>
        <v>0</v>
      </c>
      <c r="AI97" s="117">
        <f>AH97/1000</f>
        <v>0</v>
      </c>
      <c r="AT97" s="117">
        <v>7</v>
      </c>
      <c r="AU97" s="121">
        <f>AU90-INT(AU90/100000)*100000-AU93-AU91-AU94-AU95</f>
        <v>0</v>
      </c>
      <c r="AV97" s="117">
        <f>AU97/1000</f>
        <v>0</v>
      </c>
    </row>
    <row r="98" spans="8:48" s="117" customFormat="1" ht="12" customHeight="1" hidden="1">
      <c r="H98" s="117">
        <v>8</v>
      </c>
      <c r="I98" s="121">
        <f>I90-INT(I90/1000000)*1000000-I93-I91-I94-I95-I97</f>
        <v>0</v>
      </c>
      <c r="J98" s="117">
        <f>I98/1000</f>
        <v>0</v>
      </c>
      <c r="T98" s="117">
        <v>8</v>
      </c>
      <c r="U98" s="121">
        <f>U90-INT(U90/1000000)*1000000-U93-U91-U94-U95-U97</f>
        <v>0</v>
      </c>
      <c r="V98" s="117">
        <f>U98/1000</f>
        <v>0</v>
      </c>
      <c r="AG98" s="117">
        <v>8</v>
      </c>
      <c r="AH98" s="121">
        <f>AH90-INT(AH90/1000000)*1000000-AH93-AH91-AH94-AH95-AH97</f>
        <v>0</v>
      </c>
      <c r="AI98" s="117">
        <f>AH98/1000</f>
        <v>0</v>
      </c>
      <c r="AT98" s="117">
        <v>8</v>
      </c>
      <c r="AU98" s="121">
        <f>AU90-INT(AU90/1000000)*1000000-AU93-AU91-AU94-AU95-AU97</f>
        <v>0</v>
      </c>
      <c r="AV98" s="117">
        <f>AU98/1000</f>
        <v>0</v>
      </c>
    </row>
    <row r="99" spans="8:48" s="117" customFormat="1" ht="12" customHeight="1" hidden="1">
      <c r="H99" s="117">
        <v>9</v>
      </c>
      <c r="I99" s="121">
        <f>I90-INT(I90/10000000)*10000000-I93-I91-I94-I95-I97-I98</f>
        <v>0</v>
      </c>
      <c r="J99" s="117">
        <f>I99/1000000</f>
        <v>0</v>
      </c>
      <c r="T99" s="117">
        <v>9</v>
      </c>
      <c r="U99" s="121">
        <f>U90-INT(U90/10000000)*10000000-U93-U91-U94-U95-U97-U98</f>
        <v>0</v>
      </c>
      <c r="V99" s="117">
        <f>U99/1000000</f>
        <v>0</v>
      </c>
      <c r="AG99" s="117">
        <v>9</v>
      </c>
      <c r="AH99" s="121">
        <f>AH90-INT(AH90/10000000)*10000000-AH93-AH91-AH94-AH95-AH97-AH98</f>
        <v>0</v>
      </c>
      <c r="AI99" s="117">
        <f>AH99/1000000</f>
        <v>0</v>
      </c>
      <c r="AT99" s="117">
        <v>9</v>
      </c>
      <c r="AU99" s="121">
        <f>AU90-INT(AU90/10000000)*10000000-AU93-AU91-AU94-AU95-AU97-AU98</f>
        <v>0</v>
      </c>
      <c r="AV99" s="117">
        <f>AU99/1000000</f>
        <v>0</v>
      </c>
    </row>
    <row r="100" spans="8:48" s="117" customFormat="1" ht="12" customHeight="1" hidden="1">
      <c r="H100" s="117">
        <v>10</v>
      </c>
      <c r="J100" s="121">
        <f>IF(AND(J99+J101&gt;=11,J99+J101&lt;=19),J99+J101,0)</f>
        <v>0</v>
      </c>
      <c r="T100" s="117">
        <v>10</v>
      </c>
      <c r="V100" s="121">
        <f>IF(AND(V99+V101&gt;=11,V99+V101&lt;=19),V99+V101,0)</f>
        <v>0</v>
      </c>
      <c r="AG100" s="117">
        <v>10</v>
      </c>
      <c r="AI100" s="121">
        <f>IF(AND(AI99+AI101&gt;=11,AI99+AI101&lt;=19),AI99+AI101,0)</f>
        <v>0</v>
      </c>
      <c r="AT100" s="117">
        <v>10</v>
      </c>
      <c r="AV100" s="121">
        <f>IF(AND(AV99+AV101&gt;=11,AV99+AV101&lt;=19),AV99+AV101,0)</f>
        <v>0</v>
      </c>
    </row>
    <row r="101" spans="8:48" s="117" customFormat="1" ht="12" customHeight="1" hidden="1">
      <c r="H101" s="117">
        <v>11</v>
      </c>
      <c r="I101" s="121">
        <f>I90-INT(I90/100000000)*100000000-I93-I91-I94-I95-I97-I98-I99</f>
        <v>0</v>
      </c>
      <c r="J101" s="117">
        <f>I101/1000000</f>
        <v>0</v>
      </c>
      <c r="T101" s="117">
        <v>11</v>
      </c>
      <c r="U101" s="121">
        <f>U90-INT(U90/100000000)*100000000-U93-U91-U94-U95-U97-U98-U99</f>
        <v>0</v>
      </c>
      <c r="V101" s="117">
        <f>U101/1000000</f>
        <v>0</v>
      </c>
      <c r="AG101" s="117">
        <v>11</v>
      </c>
      <c r="AH101" s="121">
        <f>AH90-INT(AH90/100000000)*100000000-AH93-AH91-AH94-AH95-AH97-AH98-AH99</f>
        <v>0</v>
      </c>
      <c r="AI101" s="117">
        <f>AH101/1000000</f>
        <v>0</v>
      </c>
      <c r="AT101" s="117">
        <v>11</v>
      </c>
      <c r="AU101" s="121">
        <f>AU90-INT(AU90/100000000)*100000000-AU93-AU91-AU94-AU95-AU97-AU98-AU99</f>
        <v>0</v>
      </c>
      <c r="AV101" s="117">
        <f>AU101/1000000</f>
        <v>0</v>
      </c>
    </row>
    <row r="102" spans="8:48" s="117" customFormat="1" ht="12" customHeight="1" hidden="1">
      <c r="H102" s="117">
        <v>12</v>
      </c>
      <c r="I102" s="121">
        <f>I90-INT(I90/1000000000)*1000000000-I93-I91-I94-I95-I97-I98-I99-I101</f>
        <v>0</v>
      </c>
      <c r="J102" s="117">
        <f>I102/1000000</f>
        <v>0</v>
      </c>
      <c r="T102" s="117">
        <v>12</v>
      </c>
      <c r="U102" s="121">
        <f>U90-INT(U90/1000000000)*1000000000-U93-U91-U94-U95-U97-U98-U99-U101</f>
        <v>0</v>
      </c>
      <c r="V102" s="117">
        <f>U102/1000000</f>
        <v>0</v>
      </c>
      <c r="AG102" s="117">
        <v>12</v>
      </c>
      <c r="AH102" s="121">
        <f>AH90-INT(AH90/1000000000)*1000000000-AH93-AH91-AH94-AH95-AH97-AH98-AH99-AH101</f>
        <v>0</v>
      </c>
      <c r="AI102" s="117">
        <f>AH102/1000000</f>
        <v>0</v>
      </c>
      <c r="AT102" s="117">
        <v>12</v>
      </c>
      <c r="AU102" s="121">
        <f>AU90-INT(AU90/1000000000)*1000000000-AU93-AU91-AU94-AU95-AU97-AU98-AU99-AU101</f>
        <v>0</v>
      </c>
      <c r="AV102" s="117">
        <f>AU102/1000000</f>
        <v>0</v>
      </c>
    </row>
    <row r="103" spans="8:48" s="117" customFormat="1" ht="12" customHeight="1" hidden="1">
      <c r="H103" s="117">
        <v>13</v>
      </c>
      <c r="I103" s="121">
        <f>I90-INT(I90/10000000000)*10000000000-I93-I91-I94-I95-I97-I98-I99-I101-I102</f>
        <v>0</v>
      </c>
      <c r="J103" s="117">
        <f>I103/1000000000</f>
        <v>0</v>
      </c>
      <c r="T103" s="117">
        <v>13</v>
      </c>
      <c r="U103" s="121">
        <f>U90-INT(U90/10000000000)*10000000000-U93-U91-U94-U95-U97-U98-U99-U101-U102</f>
        <v>0</v>
      </c>
      <c r="V103" s="117">
        <f>U103/1000000000</f>
        <v>0</v>
      </c>
      <c r="AG103" s="117">
        <v>13</v>
      </c>
      <c r="AH103" s="121">
        <f>AH90-INT(AH90/10000000000)*10000000000-AH93-AH91-AH94-AH95-AH97-AH98-AH99-AH101-AH102</f>
        <v>0</v>
      </c>
      <c r="AI103" s="117">
        <f>AH103/1000000000</f>
        <v>0</v>
      </c>
      <c r="AT103" s="117">
        <v>13</v>
      </c>
      <c r="AU103" s="121">
        <f>AU90-INT(AU90/10000000000)*10000000000-AU93-AU91-AU94-AU95-AU97-AU98-AU99-AU101-AU102</f>
        <v>0</v>
      </c>
      <c r="AV103" s="117">
        <f>AU103/1000000000</f>
        <v>0</v>
      </c>
    </row>
    <row r="104" spans="8:48" s="117" customFormat="1" ht="12" customHeight="1" hidden="1">
      <c r="H104" s="117">
        <v>14</v>
      </c>
      <c r="I104" s="121"/>
      <c r="J104" s="121">
        <f>IF(AND(J103+J105&gt;=11,J103+J105&lt;=19),J103+J105,0)</f>
        <v>0</v>
      </c>
      <c r="T104" s="117">
        <v>14</v>
      </c>
      <c r="U104" s="121"/>
      <c r="V104" s="121">
        <f>IF(AND(V103+V105&gt;=11,V103+V105&lt;=19),V103+V105,0)</f>
        <v>0</v>
      </c>
      <c r="AG104" s="117">
        <v>14</v>
      </c>
      <c r="AH104" s="121"/>
      <c r="AI104" s="121">
        <f>IF(AND(AI103+AI105&gt;=11,AI103+AI105&lt;=19),AI103+AI105,0)</f>
        <v>0</v>
      </c>
      <c r="AT104" s="117">
        <v>14</v>
      </c>
      <c r="AU104" s="121"/>
      <c r="AV104" s="121">
        <f>IF(AND(AV103+AV105&gt;=11,AV103+AV105&lt;=19),AV103+AV105,0)</f>
        <v>0</v>
      </c>
    </row>
    <row r="105" spans="8:48" s="117" customFormat="1" ht="12" customHeight="1" hidden="1">
      <c r="H105" s="117">
        <v>15</v>
      </c>
      <c r="I105" s="121">
        <f>I90-INT(I90/100000000000)*100000000000-I93-I91-I94-I95-I97-I98-I99-I101-I102-I103</f>
        <v>0</v>
      </c>
      <c r="J105" s="117">
        <f>I105/1000000000</f>
        <v>0</v>
      </c>
      <c r="T105" s="117">
        <v>15</v>
      </c>
      <c r="U105" s="121">
        <f>U90-INT(U90/100000000000)*100000000000-U93-U91-U94-U95-U97-U98-U99-U101-U102-U103</f>
        <v>0</v>
      </c>
      <c r="V105" s="117">
        <f>U105/1000000000</f>
        <v>0</v>
      </c>
      <c r="AG105" s="117">
        <v>15</v>
      </c>
      <c r="AH105" s="121">
        <f>AH90-INT(AH90/100000000000)*100000000000-AH93-AH91-AH94-AH95-AH97-AH98-AH99-AH101-AH102-AH103</f>
        <v>0</v>
      </c>
      <c r="AI105" s="117">
        <f>AH105/1000000000</f>
        <v>0</v>
      </c>
      <c r="AT105" s="117">
        <v>15</v>
      </c>
      <c r="AU105" s="121">
        <f>AU90-INT(AU90/100000000000)*100000000000-AU93-AU91-AU94-AU95-AU97-AU98-AU99-AU101-AU102-AU103</f>
        <v>0</v>
      </c>
      <c r="AV105" s="117">
        <f>AU105/1000000000</f>
        <v>0</v>
      </c>
    </row>
    <row r="106" spans="8:48" s="117" customFormat="1" ht="12" customHeight="1" hidden="1">
      <c r="H106" s="117">
        <v>16</v>
      </c>
      <c r="I106" s="121">
        <f>I90-INT(I90/1000000000000)*1000000000000-I93-I91-I94-I95-I97-I98-I99-I101-I102-I103-I105</f>
        <v>0</v>
      </c>
      <c r="J106" s="117">
        <f>I106/1000000000</f>
        <v>0</v>
      </c>
      <c r="T106" s="117">
        <v>16</v>
      </c>
      <c r="U106" s="121">
        <f>U90-INT(U90/1000000000000)*1000000000000-U93-U91-U94-U95-U97-U98-U99-U101-U102-U103-U105</f>
        <v>0</v>
      </c>
      <c r="V106" s="117">
        <f>U106/1000000000</f>
        <v>0</v>
      </c>
      <c r="AG106" s="117">
        <v>16</v>
      </c>
      <c r="AH106" s="121">
        <f>AH90-INT(AH90/1000000000000)*1000000000000-AH93-AH91-AH94-AH95-AH97-AH98-AH99-AH101-AH102-AH103-AH105</f>
        <v>0</v>
      </c>
      <c r="AI106" s="117">
        <f>AH106/1000000000</f>
        <v>0</v>
      </c>
      <c r="AT106" s="117">
        <v>16</v>
      </c>
      <c r="AU106" s="121">
        <f>AU90-INT(AU90/1000000000000)*1000000000000-AU93-AU91-AU94-AU95-AU97-AU98-AU99-AU101-AU102-AU103-AU105</f>
        <v>0</v>
      </c>
      <c r="AV106" s="117">
        <f>AU106/1000000000</f>
        <v>0</v>
      </c>
    </row>
    <row r="107" spans="9:47" s="117" customFormat="1" ht="12" customHeight="1" hidden="1">
      <c r="I107" s="123">
        <f>IF(I90=0,"",IF(J94&lt;10,G123&amp;G122&amp;G121&amp;G120&amp;L120&amp;G119&amp;G118&amp;G117&amp;G116&amp;L116&amp;G115&amp;G114&amp;G113&amp;G112&amp;L112&amp;G111&amp;G110&amp;G109&amp;G108&amp;D112&amp;K94&amp;J94&amp;B112,G123&amp;G122&amp;G121&amp;G120&amp;L120&amp;G119&amp;G118&amp;G117&amp;G116&amp;L116&amp;G115&amp;G114&amp;G113&amp;G112&amp;L112&amp;G111&amp;G110&amp;G109&amp;G108&amp;D112&amp;J94&amp;B112))</f>
      </c>
      <c r="U107" s="123">
        <f>IF(U90=0,"",IF(V94&lt;10,S123&amp;S122&amp;S121&amp;S120&amp;X120&amp;S119&amp;S118&amp;S117&amp;S116&amp;X116&amp;S115&amp;S114&amp;S113&amp;S112&amp;X112&amp;S111&amp;S110&amp;S109&amp;S108&amp;P112&amp;W94&amp;V94&amp;N112,S123&amp;S122&amp;S121&amp;S120&amp;X120&amp;S119&amp;S118&amp;S117&amp;S116&amp;X116&amp;S115&amp;S114&amp;S113&amp;S112&amp;X112&amp;S111&amp;S110&amp;S109&amp;S108&amp;P112&amp;V94&amp;N112))</f>
      </c>
      <c r="AH107" s="123">
        <f>IF(AH90=0,"",IF(AI94&lt;10,AF123&amp;AF122&amp;AF121&amp;AF120&amp;AK120&amp;AF119&amp;AF118&amp;AF117&amp;AF116&amp;AK116&amp;AF115&amp;AF114&amp;AF113&amp;AF112&amp;AK112&amp;AF111&amp;AF110&amp;AF109&amp;AF108&amp;AC112&amp;AJ94&amp;AI94&amp;AA112,AF123&amp;AF122&amp;AF121&amp;AF120&amp;AK120&amp;AF119&amp;AF118&amp;AF117&amp;AF116&amp;AK116&amp;AF115&amp;AF114&amp;AF113&amp;AF112&amp;AK112&amp;AF111&amp;AF110&amp;AF109&amp;AF108&amp;AC112&amp;AI94&amp;AA112))</f>
      </c>
      <c r="AU107" s="123">
        <f>IF(AU90=0,"",IF(AV94&lt;10,AS123&amp;AS122&amp;AS121&amp;AS120&amp;AX120&amp;AS119&amp;AS118&amp;AS117&amp;AS116&amp;AX116&amp;AS115&amp;AS114&amp;AS113&amp;AS112&amp;AX112&amp;AS111&amp;AS110&amp;AS109&amp;AS108&amp;AP112&amp;AW94&amp;AV94&amp;AN112,AS123&amp;AS122&amp;AS121&amp;AS120&amp;AX120&amp;AS119&amp;AS118&amp;AS117&amp;AS116&amp;AX116&amp;AS115&amp;AS114&amp;AS113&amp;AS112&amp;AX112&amp;AS111&amp;AS110&amp;AS109&amp;AS108&amp;AP112&amp;AV94&amp;AN112))</f>
      </c>
    </row>
    <row r="108" spans="2:49" s="117" customFormat="1" ht="12" customHeight="1" hidden="1">
      <c r="B108" s="124">
        <f>IF(AND(J92&gt;=11,J92&lt;=19),"",IF(J93=1,C108,""))</f>
      </c>
      <c r="C108" s="117" t="s">
        <v>385</v>
      </c>
      <c r="D108" s="124">
        <f>IF(I92&gt;0,"",IF(I91=1,E108,""))</f>
      </c>
      <c r="E108" s="125" t="s">
        <v>386</v>
      </c>
      <c r="G108" s="117">
        <f>IF(SUM(I92:I106)=0,PROPER(I108),I108)</f>
      </c>
      <c r="H108" s="117">
        <v>1</v>
      </c>
      <c r="I108" s="123">
        <f>IF(AND(I92&lt;20,I92&gt;10),"",J108&amp;K108)</f>
      </c>
      <c r="J108" s="117">
        <f>IF(I91=1," один",IF(I91=2," два",IF(I91=3," три",IF(I91=4," четыре",IF(I91=5," пять",IF(I91=6," шесть",IF(I91=7," семь","")))))))</f>
      </c>
      <c r="K108" s="117">
        <f>IF(I91=8," восемь",IF(I91=9," девять",""))</f>
      </c>
      <c r="N108" s="124">
        <f>IF(AND(V92&gt;=11,V92&lt;=19),"",IF(V93=1,O108,""))</f>
      </c>
      <c r="O108" s="117" t="s">
        <v>385</v>
      </c>
      <c r="P108" s="124">
        <f>IF(U92&gt;0,"",IF(U91=1,Q108,""))</f>
      </c>
      <c r="Q108" s="125" t="s">
        <v>387</v>
      </c>
      <c r="S108" s="117">
        <f>IF(SUM(U92:U106)=0,PROPER(U108),U108)</f>
      </c>
      <c r="T108" s="117">
        <v>1</v>
      </c>
      <c r="U108" s="123">
        <f>IF(AND(U92&lt;20,U92&gt;10),"",V108&amp;W108)</f>
      </c>
      <c r="V108" s="117">
        <f>IF(U91=1," один",IF(U91=2," два",IF(U91=3," три",IF(U91=4," четыре",IF(U91=5," пять",IF(U91=6," шесть",IF(U91=7," семь","")))))))</f>
      </c>
      <c r="W108" s="117">
        <f>IF(U91=8," восемь",IF(U91=9," девять",""))</f>
      </c>
      <c r="AA108" s="124">
        <f>IF(AND(AI92&gt;=11,AI92&lt;=19),"",IF(AI93=1,AB108,""))</f>
      </c>
      <c r="AB108" s="117" t="s">
        <v>388</v>
      </c>
      <c r="AC108" s="124">
        <f>IF(AH92&gt;0,"",IF(AH91=1,AD108,""))</f>
      </c>
      <c r="AD108" s="125" t="s">
        <v>389</v>
      </c>
      <c r="AF108" s="117">
        <f>IF(SUM(AH92:AH106)=0,PROPER(AH108),AH108)</f>
      </c>
      <c r="AG108" s="117">
        <v>1</v>
      </c>
      <c r="AH108" s="123">
        <f>IF(AND(AH92&lt;20,AH92&gt;10),"",AI108&amp;AJ108)</f>
      </c>
      <c r="AI108" s="117">
        <f>IF(AH91=1," один",IF(AH91=2," два",IF(AH91=3," три",IF(AH91=4," четыре",IF(AH91=5," пять",IF(AH91=6," шесть",IF(AH91=7," семь","")))))))</f>
      </c>
      <c r="AJ108" s="117">
        <f>IF(AH91=8," восемь",IF(AH91=9," девять",""))</f>
      </c>
      <c r="AN108" s="124">
        <f>IF(AND(AV92&gt;=11,AV92&lt;=19),"",IF(AV93=1,AO108,""))</f>
      </c>
      <c r="AO108" s="117" t="s">
        <v>390</v>
      </c>
      <c r="AP108" s="124"/>
      <c r="AQ108" s="125"/>
      <c r="AS108" s="117">
        <f>IF(SUM(AU92:AU106)=0,PROPER(AU108),AU108)</f>
      </c>
      <c r="AT108" s="117">
        <v>1</v>
      </c>
      <c r="AU108" s="123">
        <f>IF(AND(AU92&lt;20,AU92&gt;10),"",AV108&amp;AW108)</f>
      </c>
      <c r="AV108" s="117">
        <f>IF(AU91=1," один",IF(AU91=2," два",IF(AU91=3," три",IF(AU91=4," четыре",IF(AU91=5," пять",IF(AU91=6," шесть",IF(AU91=7," семь","")))))))</f>
      </c>
      <c r="AW108" s="117">
        <f>IF(AU91=8," восемь",IF(AU91=9," девять",""))</f>
      </c>
    </row>
    <row r="109" spans="2:49" s="117" customFormat="1" ht="12" customHeight="1" hidden="1">
      <c r="B109" s="126">
        <f>IF(AND(J92&gt;=11,J92&lt;=19),"",IF(OR(J93=2,J93=3,J93=4),C109,""))</f>
      </c>
      <c r="C109" s="117" t="s">
        <v>391</v>
      </c>
      <c r="D109" s="126">
        <f>IF(I92&gt;0,"",IF(OR(I91=2,I91=3,I91=4),E109,""))</f>
      </c>
      <c r="E109" s="127" t="s">
        <v>392</v>
      </c>
      <c r="G109" s="117">
        <f>IF(SUM(I94:I106)=0,PROPER(I109),I109)</f>
      </c>
      <c r="H109" s="117">
        <v>2</v>
      </c>
      <c r="I109" s="123">
        <f>J109&amp;K109</f>
      </c>
      <c r="J109" s="117">
        <f>IF(I92=11," одиннадцать",IF(I92=12," двенадцать",IF(I92=13," тринадцать",IF(I92=14," четырнадцать",IF(I92=15," пятнадцать",IF(I92=16," шестнадцать",IF(I92=17," семнадцать","")))))))</f>
      </c>
      <c r="K109" s="117">
        <f>IF(I92=18," восемнадцать",IF(I92=19," девятнадцать",""))</f>
      </c>
      <c r="N109" s="126">
        <f>IF(AND(V92&gt;=11,V92&lt;=19),"",IF(OR(V93=2,V93=3,V93=4),O109,""))</f>
      </c>
      <c r="O109" s="117" t="s">
        <v>391</v>
      </c>
      <c r="P109" s="126">
        <f>IF(U92&gt;0,"",IF(OR(U91=2,U91=3,U91=4),Q109,""))</f>
      </c>
      <c r="Q109" s="127" t="s">
        <v>393</v>
      </c>
      <c r="S109" s="117">
        <f>IF(SUM(U94:U106)=0,PROPER(U109),U109)</f>
      </c>
      <c r="T109" s="117">
        <v>2</v>
      </c>
      <c r="U109" s="123">
        <f>V109&amp;W109</f>
      </c>
      <c r="V109" s="117">
        <f>IF(U92=11," одиннадцать",IF(U92=12," двенадцать",IF(U92=13," тринадцать",IF(U92=14," четырнадцать",IF(U92=15," пятнадцать",IF(U92=16," шестнадцать",IF(U92=17," семнадцать","")))))))</f>
      </c>
      <c r="W109" s="117">
        <f>IF(U92=18," восемнадцать",IF(U92=19," девятнадцать",""))</f>
      </c>
      <c r="AA109" s="126">
        <f>IF(AND(AI92&gt;=11,AI92&lt;=19),"",IF(OR(AI93=2,AI93=3,AI93=4),AB109,""))</f>
      </c>
      <c r="AB109" s="117" t="s">
        <v>394</v>
      </c>
      <c r="AC109" s="126">
        <f>IF(AH92&gt;0,"",IF(OR(AH91=2,AH91=3,AH91=4),AD109,""))</f>
      </c>
      <c r="AD109" s="127" t="s">
        <v>395</v>
      </c>
      <c r="AF109" s="117">
        <f>IF(SUM(AH94:AH106)=0,PROPER(AH109),AH109)</f>
      </c>
      <c r="AG109" s="117">
        <v>2</v>
      </c>
      <c r="AH109" s="123">
        <f>AI109&amp;AJ109</f>
      </c>
      <c r="AI109" s="117">
        <f>IF(AH92=11," одиннадцать",IF(AH92=12," двенадцать",IF(AH92=13," тринадцать",IF(AH92=14," четырнадцать",IF(AH92=15," пятнадцать",IF(AH92=16," шестнадцать",IF(AH92=17," семнадцать","")))))))</f>
      </c>
      <c r="AJ109" s="117">
        <f>IF(AH92=18," восемнадцать",IF(AH92=19," девятнадцать",""))</f>
      </c>
      <c r="AN109" s="126">
        <f>IF(AND(AV92&gt;=11,AV92&lt;=19),"",IF(OR(AV93=2,AV93=3,AV93=4),AO109,""))</f>
      </c>
      <c r="AO109" s="117" t="s">
        <v>396</v>
      </c>
      <c r="AP109" s="126"/>
      <c r="AQ109" s="127"/>
      <c r="AS109" s="117">
        <f>IF(SUM(AU94:AU106)=0,PROPER(AU109),AU109)</f>
      </c>
      <c r="AT109" s="117">
        <v>2</v>
      </c>
      <c r="AU109" s="123">
        <f>AV109&amp;AW109</f>
      </c>
      <c r="AV109" s="117">
        <f>IF(AU92=11," одиннадцать",IF(AU92=12," двенадцать",IF(AU92=13," тринадцать",IF(AU92=14," четырнадцать",IF(AU92=15," пятнадцать",IF(AU92=16," шестнадцать",IF(AU92=17," семнадцать","")))))))</f>
      </c>
      <c r="AW109" s="117">
        <f>IF(AU92=18," восемнадцать",IF(AU92=19," девятнадцать",""))</f>
      </c>
    </row>
    <row r="110" spans="2:49" s="117" customFormat="1" ht="12" customHeight="1" hidden="1">
      <c r="B110" s="126">
        <f>IF(AND(J92&gt;=11,J92&lt;=19),"",IF(OR(J93=0,J93=5,J93=6,J93=7,J93=8,J93=9),C110,""))</f>
      </c>
      <c r="C110" s="117" t="s">
        <v>397</v>
      </c>
      <c r="D110" s="126" t="str">
        <f>IF(I92&gt;0,"",IF(OR(I91=0,I91=5,I91=6,I91=7,I91=8,I91=9),E110,""))</f>
        <v> белорусских рублей </v>
      </c>
      <c r="E110" s="127" t="s">
        <v>398</v>
      </c>
      <c r="G110" s="117">
        <f>IF(SUM(I94:I106)=0,PROPER(I110),I110)</f>
      </c>
      <c r="H110" s="117">
        <v>3</v>
      </c>
      <c r="I110" s="123">
        <f>IF(AND(I92&lt;20,I92&gt;10),"",J110&amp;K110)</f>
      </c>
      <c r="J110" s="117">
        <f>IF(I93=10," десять",IF(I93=20," двадцать",IF(I93=30," тридцать",IF(I93=40," сорок",IF(I93=50," пятьдесят",IF(I93=60," шестьдесят",""))))))</f>
      </c>
      <c r="K110" s="117">
        <f>IF(I93=70," семьдесят",IF(I93=80," восемьдесят",IF(I93=90," девяносто","")))</f>
      </c>
      <c r="N110" s="126">
        <f>IF(AND(V92&gt;=11,V92&lt;=19),"",IF(OR(V93=0,V93=5,V93=6,V93=7,V93=8,V93=9),O110,""))</f>
      </c>
      <c r="O110" s="117" t="s">
        <v>397</v>
      </c>
      <c r="P110" s="126" t="str">
        <f>IF(U92&gt;0,"",IF(OR(U91=0,U91=5,U91=6,U91=7,U91=8,U91=9),Q110,""))</f>
        <v> российских рублей </v>
      </c>
      <c r="Q110" s="127" t="s">
        <v>399</v>
      </c>
      <c r="S110" s="117">
        <f>IF(SUM(U94:U106)=0,PROPER(U110),U110)</f>
      </c>
      <c r="T110" s="117">
        <v>3</v>
      </c>
      <c r="U110" s="123">
        <f>IF(AND(U92&lt;20,U92&gt;10),"",V110&amp;W110)</f>
      </c>
      <c r="V110" s="117">
        <f>IF(U93=10," десять",IF(U93=20," двадцать",IF(U93=30," тридцать",IF(U93=40," сорок",IF(U93=50," пятьдесят",IF(U93=60," шестьдесят",""))))))</f>
      </c>
      <c r="W110" s="117">
        <f>IF(U93=70," семьдесят",IF(U93=80," восемьдесят",IF(U93=90," девяносто","")))</f>
      </c>
      <c r="AA110" s="126">
        <f>IF(AND(AI92&gt;=11,AI92&lt;=19),"",IF(OR(AI93=0,AI93=5,AI93=6,AI93=7,AI93=8,AI93=9),AB110,""))</f>
      </c>
      <c r="AB110" s="117" t="s">
        <v>400</v>
      </c>
      <c r="AC110" s="126" t="str">
        <f>IF(AH92&gt;0,"",IF(OR(AH91=0,AH91=5,AH91=6,AH91=7,AH91=8,AH91=9),AD110,""))</f>
        <v> долларов </v>
      </c>
      <c r="AD110" s="127" t="s">
        <v>401</v>
      </c>
      <c r="AF110" s="117">
        <f>IF(SUM(AH94:AH106)=0,PROPER(AH110),AH110)</f>
      </c>
      <c r="AG110" s="117">
        <v>3</v>
      </c>
      <c r="AH110" s="123">
        <f>IF(AND(AH92&lt;20,AH92&gt;10),"",AI110&amp;AJ110)</f>
      </c>
      <c r="AI110" s="117">
        <f>IF(AH93=10," десять",IF(AH93=20," двадцать",IF(AH93=30," тридцать",IF(AH93=40," сорок",IF(AH93=50," пятьдесят",IF(AH93=60," шестьдесят",""))))))</f>
      </c>
      <c r="AJ110" s="117">
        <f>IF(AH93=70," семьдесят",IF(AH93=80," восемьдесят",IF(AH93=90," девяносто","")))</f>
      </c>
      <c r="AN110" s="126">
        <f>IF(AND(AV92&gt;=11,AV92&lt;=19),"",IF(OR(AV93=0,AV93=5,AV93=6,AV93=7,AV93=8,AV93=9),AO110,""))</f>
      </c>
      <c r="AO110" s="117" t="s">
        <v>402</v>
      </c>
      <c r="AP110" s="126"/>
      <c r="AQ110" s="127"/>
      <c r="AS110" s="117">
        <f>IF(SUM(AU94:AU106)=0,PROPER(AU110),AU110)</f>
      </c>
      <c r="AT110" s="117">
        <v>3</v>
      </c>
      <c r="AU110" s="123">
        <f>IF(AND(AU92&lt;20,AU92&gt;10),"",AV110&amp;AW110)</f>
      </c>
      <c r="AV110" s="117">
        <f>IF(AU93=10," десять",IF(AU93=20," двадцать",IF(AU93=30," тридцать",IF(AU93=40," сорок",IF(AU93=50," пятьдесят",IF(AU93=60," шестьдесят",""))))))</f>
      </c>
      <c r="AW110" s="117">
        <f>IF(AU93=70," семьдесят",IF(AU93=80," восемьдесят",IF(AU93=90," девяносто","")))</f>
      </c>
    </row>
    <row r="111" spans="2:49" s="117" customFormat="1" ht="12" customHeight="1" hidden="1">
      <c r="B111" s="117">
        <f>IF(AND(J92&gt;=11,J92&lt;=19),C110,"")</f>
      </c>
      <c r="D111" s="117">
        <f>IF(AND(I92&gt;=11,I92&lt;=19),E110,"")</f>
      </c>
      <c r="E111" s="127"/>
      <c r="G111" s="117">
        <f>IF(SUM(J95:J106)=0,PROPER(I111),I111)</f>
      </c>
      <c r="H111" s="117">
        <v>4</v>
      </c>
      <c r="I111" s="123">
        <f>J111&amp;K111</f>
      </c>
      <c r="J111" s="117">
        <f>IF(I94=100," сто",IF(I94=200," двести",IF(I94=300," триста",IF(I94=400," четыреста",IF(I94=500," пятьсот",IF(I94=600," шестьсот",""))))))</f>
      </c>
      <c r="K111" s="117">
        <f>IF(I94=700," семьсот",IF(I94=800," восемьсот",IF(I94=900," девятьсот","")))</f>
      </c>
      <c r="N111" s="117">
        <f>IF(AND(V92&gt;=11,V92&lt;=19),O110,"")</f>
      </c>
      <c r="P111" s="117">
        <f>IF(AND(U92&gt;=11,U92&lt;=19),Q110,"")</f>
      </c>
      <c r="Q111" s="127"/>
      <c r="S111" s="117">
        <f>IF(SUM(V95:V106)=0,PROPER(U111),U111)</f>
      </c>
      <c r="T111" s="117">
        <v>4</v>
      </c>
      <c r="U111" s="123">
        <f>V111&amp;W111</f>
      </c>
      <c r="V111" s="117">
        <f>IF(U94=100," сто",IF(U94=200," двести",IF(U94=300," триста",IF(U94=400," четыреста",IF(U94=500," пятьсот",IF(U94=600," шестьсот",""))))))</f>
      </c>
      <c r="W111" s="117">
        <f>IF(U94=700," семьсот",IF(U94=800," восемьсот",IF(U94=900," девятьсот","")))</f>
      </c>
      <c r="AA111" s="117">
        <f>IF(AND(AI92&gt;=11,AI92&lt;=19),AB110,"")</f>
      </c>
      <c r="AC111" s="117">
        <f>IF(AND(AH92&gt;=11,AH92&lt;=19),AD110,"")</f>
      </c>
      <c r="AD111" s="127"/>
      <c r="AF111" s="117">
        <f>IF(SUM(AI95:AI106)=0,PROPER(AH111),AH111)</f>
      </c>
      <c r="AG111" s="117">
        <v>4</v>
      </c>
      <c r="AH111" s="123">
        <f>AI111&amp;AJ111</f>
      </c>
      <c r="AI111" s="117">
        <f>IF(AH94=100," сто",IF(AH94=200," двести",IF(AH94=300," триста",IF(AH94=400," четыреста",IF(AH94=500," пятьсот",IF(AH94=600," шестьсот",""))))))</f>
      </c>
      <c r="AJ111" s="117">
        <f>IF(AH94=700," семьсот",IF(AH94=800," восемьсот",IF(AH94=900," девятьсот","")))</f>
      </c>
      <c r="AN111" s="117">
        <f>IF(AND(AV92&gt;=11,AV92&lt;=19),AO110,"")</f>
      </c>
      <c r="AQ111" s="127"/>
      <c r="AS111" s="117">
        <f>IF(SUM(AV95:AV106)=0,PROPER(AU111),AU111)</f>
      </c>
      <c r="AT111" s="117">
        <v>4</v>
      </c>
      <c r="AU111" s="123">
        <f>AV111&amp;AW111</f>
      </c>
      <c r="AV111" s="117">
        <f>IF(AU94=100," сто",IF(AU94=200," двести",IF(AU94=300," триста",IF(AU94=400," четыреста",IF(AU94=500," пятьсот",IF(AU94=600," шестьсот",""))))))</f>
      </c>
      <c r="AW111" s="117">
        <f>IF(AU94=700," семьсот",IF(AU94=800," восемьсот",IF(AU94=900," девятьсот","")))</f>
      </c>
    </row>
    <row r="112" spans="2:50" s="117" customFormat="1" ht="12" customHeight="1" hidden="1">
      <c r="B112" s="125">
        <f>B108&amp;B109&amp;B110&amp;B111</f>
      </c>
      <c r="D112" s="125" t="str">
        <f>D108&amp;D109&amp;D110&amp;D111</f>
        <v> белорусских рублей </v>
      </c>
      <c r="E112" s="125"/>
      <c r="G112" s="117">
        <f>IF(SUM(J96:J106)=0,PROPER(I112),I112)</f>
      </c>
      <c r="H112" s="117">
        <v>5</v>
      </c>
      <c r="I112" s="123">
        <f>IF(AND(J96&lt;20,J96&gt;10),"",J112&amp;K112)</f>
      </c>
      <c r="J112" s="117">
        <f>IF(J95=1," одна",IF(J95=2," две",IF(J95=3," три",IF(J95=4," четыре",IF(J95=5," пять",IF(J95=6," шесть",IF(J95=7," семь","")))))))</f>
      </c>
      <c r="K112" s="117">
        <f>IF(J95=8," восемь",IF(J95=9," девять",""))</f>
      </c>
      <c r="L112" s="117">
        <f>IF(AND(I112="",I113="",I114="",I115=""),"",IF(AND(J96&lt;20,J96&gt;10)," тысяч",IF(J95=1," тысяча",IF(OR(J95=2,J95=3,J95=4)," тысячи"," тысяч"))))</f>
      </c>
      <c r="N112" s="125">
        <f>N108&amp;N109&amp;N110&amp;N111</f>
      </c>
      <c r="P112" s="125" t="str">
        <f>P108&amp;P109&amp;P110&amp;P111</f>
        <v> российских рублей </v>
      </c>
      <c r="Q112" s="125"/>
      <c r="S112" s="117">
        <f>IF(SUM(V96:V106)=0,PROPER(U112),U112)</f>
      </c>
      <c r="T112" s="117">
        <v>5</v>
      </c>
      <c r="U112" s="123">
        <f>IF(AND(V96&lt;20,V96&gt;10),"",V112&amp;W112)</f>
      </c>
      <c r="V112" s="117">
        <f>IF(V95=1," одна",IF(V95=2," две",IF(V95=3," три",IF(V95=4," четыре",IF(V95=5," пять",IF(V95=6," шесть",IF(V95=7," семь","")))))))</f>
      </c>
      <c r="W112" s="117">
        <f>IF(V95=8," восемь",IF(V95=9," девять",""))</f>
      </c>
      <c r="X112" s="117">
        <f>IF(AND(U112="",U113="",U114="",U115=""),"",IF(AND(V96&lt;20,V96&gt;10)," тысяч",IF(V95=1," тысяча",IF(OR(V95=2,V95=3,V95=4)," тысячи"," тысяч"))))</f>
      </c>
      <c r="AA112" s="125">
        <f>AA108&amp;AA109&amp;AA110&amp;AA111</f>
      </c>
      <c r="AC112" s="125" t="str">
        <f>AC108&amp;AC109&amp;AC110&amp;AC111</f>
        <v> долларов </v>
      </c>
      <c r="AD112" s="125"/>
      <c r="AF112" s="117">
        <f>IF(SUM(AI96:AI106)=0,PROPER(AH112),AH112)</f>
      </c>
      <c r="AG112" s="117">
        <v>5</v>
      </c>
      <c r="AH112" s="123">
        <f>IF(AND(AI96&lt;20,AI96&gt;10),"",AI112&amp;AJ112)</f>
      </c>
      <c r="AI112" s="117">
        <f>IF(AI95=1," одна",IF(AI95=2," две",IF(AI95=3," три",IF(AI95=4," четыре",IF(AI95=5," пять",IF(AI95=6," шесть",IF(AI95=7," семь","")))))))</f>
      </c>
      <c r="AJ112" s="117">
        <f>IF(AI95=8," восемь",IF(AI95=9," девять",""))</f>
      </c>
      <c r="AK112" s="117">
        <f>IF(AND(AH112="",AH113="",AH114="",AH115=""),"",IF(AND(AI96&lt;20,AI96&gt;10)," тысяч",IF(AI95=1," тысяча",IF(OR(AI95=2,AI95=3,AI95=4)," тысячи"," тысяч"))))</f>
      </c>
      <c r="AN112" s="125">
        <f>AN108&amp;AN109&amp;AN110&amp;AN111</f>
      </c>
      <c r="AP112" s="125" t="s">
        <v>403</v>
      </c>
      <c r="AQ112" s="125"/>
      <c r="AS112" s="117">
        <f>IF(SUM(AV96:AV106)=0,PROPER(AU112),AU112)</f>
      </c>
      <c r="AT112" s="117">
        <v>5</v>
      </c>
      <c r="AU112" s="123">
        <f>IF(AND(AV96&lt;20,AV96&gt;10),"",AV112&amp;AW112)</f>
      </c>
      <c r="AV112" s="117">
        <f>IF(AV95=1," одна",IF(AV95=2," две",IF(AV95=3," три",IF(AV95=4," четыре",IF(AV95=5," пять",IF(AV95=6," шесть",IF(AV95=7," семь","")))))))</f>
      </c>
      <c r="AW112" s="117">
        <f>IF(AV95=8," восемь",IF(AV95=9," девять",""))</f>
      </c>
      <c r="AX112" s="117">
        <f>IF(AND(AU112="",AU113="",AU114="",AU115=""),"",IF(AND(AV96&lt;20,AV96&gt;10)," тысяч",IF(AV95=1," тысяча",IF(OR(AV95=2,AV95=3,AV95=4)," тысячи"," тысяч"))))</f>
      </c>
    </row>
    <row r="113" spans="4:49" s="117" customFormat="1" ht="12" customHeight="1" hidden="1">
      <c r="D113" s="124"/>
      <c r="E113" s="125"/>
      <c r="G113" s="117">
        <f>IF(SUM(J98:J106)=0,PROPER(I113),I113)</f>
      </c>
      <c r="H113" s="117">
        <v>6</v>
      </c>
      <c r="I113" s="123">
        <f>J113&amp;K113</f>
      </c>
      <c r="J113" s="117">
        <f>IF(J96=11," одиннадцать",IF(J96=12," двенадцать",IF(J96=13," тринадцать",IF(J96=14," четырнадцать",IF(J96=15," пятнадцать",IF(J96=16," шестнадцать",IF(J96=17," семнадцать","")))))))</f>
      </c>
      <c r="K113" s="117">
        <f>IF(J96=18," восемнадцать",IF(J96=19," девятнадцать",""))</f>
      </c>
      <c r="P113" s="124"/>
      <c r="Q113" s="125"/>
      <c r="S113" s="117">
        <f>IF(SUM(V98:V106)=0,PROPER(U113),U113)</f>
      </c>
      <c r="T113" s="117">
        <v>6</v>
      </c>
      <c r="U113" s="123">
        <f>V113&amp;W113</f>
      </c>
      <c r="V113" s="117">
        <f>IF(V96=11," одиннадцать",IF(V96=12," двенадцать",IF(V96=13," тринадцать",IF(V96=14," четырнадцать",IF(V96=15," пятнадцать",IF(V96=16," шестнадцать",IF(V96=17," семнадцать","")))))))</f>
      </c>
      <c r="W113" s="117">
        <f>IF(V96=18," восемнадцать",IF(V96=19," девятнадцать",""))</f>
      </c>
      <c r="AC113" s="124"/>
      <c r="AD113" s="125"/>
      <c r="AF113" s="117">
        <f>IF(SUM(AI98:AI106)=0,PROPER(AH113),AH113)</f>
      </c>
      <c r="AG113" s="117">
        <v>6</v>
      </c>
      <c r="AH113" s="123">
        <f>AI113&amp;AJ113</f>
      </c>
      <c r="AI113" s="117">
        <f>IF(AI96=11," одиннадцать",IF(AI96=12," двенадцать",IF(AI96=13," тринадцать",IF(AI96=14," четырнадцать",IF(AI96=15," пятнадцать",IF(AI96=16," шестнадцать",IF(AI96=17," семнадцать","")))))))</f>
      </c>
      <c r="AJ113" s="117">
        <f>IF(AI96=18," восемнадцать",IF(AI96=19," девятнадцать",""))</f>
      </c>
      <c r="AP113" s="124"/>
      <c r="AQ113" s="125"/>
      <c r="AS113" s="117">
        <f>IF(SUM(AV98:AV106)=0,PROPER(AU113),AU113)</f>
      </c>
      <c r="AT113" s="117">
        <v>6</v>
      </c>
      <c r="AU113" s="123">
        <f>AV113&amp;AW113</f>
      </c>
      <c r="AV113" s="117">
        <f>IF(AV96=11," одиннадцать",IF(AV96=12," двенадцать",IF(AV96=13," тринадцать",IF(AV96=14," четырнадцать",IF(AV96=15," пятнадцать",IF(AV96=16," шестнадцать",IF(AV96=17," семнадцать","")))))))</f>
      </c>
      <c r="AW113" s="117">
        <f>IF(AV96=18," восемнадцать",IF(AV96=19," девятнадцать",""))</f>
      </c>
    </row>
    <row r="114" spans="7:49" s="117" customFormat="1" ht="12" customHeight="1" hidden="1">
      <c r="G114" s="117">
        <f>IF(SUM(J98:J106)=0,PROPER(I114),I114)</f>
      </c>
      <c r="H114" s="117">
        <v>7</v>
      </c>
      <c r="I114" s="123">
        <f>IF(AND(J96&lt;20,J96&gt;10),"",J114&amp;K114)</f>
      </c>
      <c r="J114" s="117">
        <f>IF(J97=10," десять",IF(J97=20," двадцать",IF(J97=30," тридцать",IF(J97=40," сорок",IF(J97=50," пятьдесят",IF(J97=60," шестьдесят",""))))))</f>
      </c>
      <c r="K114" s="117">
        <f>IF(J97=70," семьдесят",IF(J97=80," восемьдесят",IF(J97=90," девяносто","")))</f>
      </c>
      <c r="S114" s="117">
        <f>IF(SUM(V98:V106)=0,PROPER(U114),U114)</f>
      </c>
      <c r="T114" s="117">
        <v>7</v>
      </c>
      <c r="U114" s="123">
        <f>IF(AND(V96&lt;20,V96&gt;10),"",V114&amp;W114)</f>
      </c>
      <c r="V114" s="117">
        <f>IF(V97=10," десять",IF(V97=20," двадцать",IF(V97=30," тридцать",IF(V97=40," сорок",IF(V97=50," пятьдесят",IF(V97=60," шестьдесят",""))))))</f>
      </c>
      <c r="W114" s="117">
        <f>IF(V97=70," семьдесят",IF(V97=80," восемьдесят",IF(V97=90," девяносто","")))</f>
      </c>
      <c r="AF114" s="117">
        <f>IF(SUM(AI98:AI106)=0,PROPER(AH114),AH114)</f>
      </c>
      <c r="AG114" s="117">
        <v>7</v>
      </c>
      <c r="AH114" s="123">
        <f>IF(AND(AI96&lt;20,AI96&gt;10),"",AI114&amp;AJ114)</f>
      </c>
      <c r="AI114" s="117">
        <f>IF(AI97=10," десять",IF(AI97=20," двадцать",IF(AI97=30," тридцать",IF(AI97=40," сорок",IF(AI97=50," пятьдесят",IF(AI97=60," шестьдесят",""))))))</f>
      </c>
      <c r="AJ114" s="117">
        <f>IF(AI97=70," семьдесят",IF(AI97=80," восемьдесят",IF(AI97=90," девяносто","")))</f>
      </c>
      <c r="AS114" s="117">
        <f>IF(SUM(AV98:AV106)=0,PROPER(AU114),AU114)</f>
      </c>
      <c r="AT114" s="117">
        <v>7</v>
      </c>
      <c r="AU114" s="123">
        <f>IF(AND(AV96&lt;20,AV96&gt;10),"",AV114&amp;AW114)</f>
      </c>
      <c r="AV114" s="117">
        <f>IF(AV97=10," десять",IF(AV97=20," двадцать",IF(AV97=30," тридцать",IF(AV97=40," сорок",IF(AV97=50," пятьдесят",IF(AV97=60," шестьдесят",""))))))</f>
      </c>
      <c r="AW114" s="117">
        <f>IF(AV97=70," семьдесят",IF(AV97=80," восемьдесят",IF(AV97=90," девяносто","")))</f>
      </c>
    </row>
    <row r="115" spans="7:49" s="117" customFormat="1" ht="12" customHeight="1" hidden="1">
      <c r="G115" s="117">
        <f>IF(SUM(J99:J106)=0,PROPER(I115),I115)</f>
      </c>
      <c r="H115" s="117">
        <v>8</v>
      </c>
      <c r="I115" s="123">
        <f>J115&amp;K115</f>
      </c>
      <c r="J115" s="117">
        <f>IF(J98=100," сто",IF(J98=200," двести",IF(J98=300," триста",IF(J98=400," четыреста",IF(J98=500," пятьсот",IF(J98=600," шестьсот",""))))))</f>
      </c>
      <c r="K115" s="117">
        <f>IF(J98=700," семьсот",IF(J98=800," восемьсот",IF(J98=900," девятьсот","")))</f>
      </c>
      <c r="S115" s="117">
        <f>IF(SUM(V99:V106)=0,PROPER(U115),U115)</f>
      </c>
      <c r="T115" s="117">
        <v>8</v>
      </c>
      <c r="U115" s="123">
        <f>V115&amp;W115</f>
      </c>
      <c r="V115" s="117">
        <f>IF(V98=100," сто",IF(V98=200," двести",IF(V98=300," триста",IF(V98=400," четыреста",IF(V98=500," пятьсот",IF(V98=600," шестьсот",""))))))</f>
      </c>
      <c r="W115" s="117">
        <f>IF(V98=700," семьсот",IF(V98=800," восемьсот",IF(V98=900," девятьсот","")))</f>
      </c>
      <c r="AF115" s="117">
        <f>IF(SUM(AI99:AI106)=0,PROPER(AH115),AH115)</f>
      </c>
      <c r="AG115" s="117">
        <v>8</v>
      </c>
      <c r="AH115" s="123">
        <f>AI115&amp;AJ115</f>
      </c>
      <c r="AI115" s="117">
        <f>IF(AI98=100," сто",IF(AI98=200," двести",IF(AI98=300," триста",IF(AI98=400," четыреста",IF(AI98=500," пятьсот",IF(AI98=600," шестьсот",""))))))</f>
      </c>
      <c r="AJ115" s="117">
        <f>IF(AI98=700," семьсот",IF(AI98=800," восемьсот",IF(AI98=900," девятьсот","")))</f>
      </c>
      <c r="AS115" s="117">
        <f>IF(SUM(AV99:AV106)=0,PROPER(AU115),AU115)</f>
      </c>
      <c r="AT115" s="117">
        <v>8</v>
      </c>
      <c r="AU115" s="123">
        <f>AV115&amp;AW115</f>
      </c>
      <c r="AV115" s="117">
        <f>IF(AV98=100," сто",IF(AV98=200," двести",IF(AV98=300," триста",IF(AV98=400," четыреста",IF(AV98=500," пятьсот",IF(AV98=600," шестьсот",""))))))</f>
      </c>
      <c r="AW115" s="117">
        <f>IF(AV98=700," семьсот",IF(AV98=800," восемьсот",IF(AV98=900," девятьсот","")))</f>
      </c>
    </row>
    <row r="116" spans="7:50" s="117" customFormat="1" ht="12" customHeight="1" hidden="1">
      <c r="G116" s="117">
        <f>IF(SUM(J100:J106)=0,PROPER(I116),I116)</f>
      </c>
      <c r="H116" s="117">
        <v>9</v>
      </c>
      <c r="I116" s="123">
        <f>IF(AND(J100&lt;20,J100&gt;10),"",J116&amp;K116)</f>
      </c>
      <c r="J116" s="117">
        <f>IF(J99=1," один",IF(J99=2," два",IF(J99=3," три",IF(J99=4," четыре",IF(J99=5," пять",IF(J99=6," шесть",IF(J99=7," семь","")))))))</f>
      </c>
      <c r="K116" s="117">
        <f>IF(J99=8," восемь",IF(J99=9," девять",""))</f>
      </c>
      <c r="L116" s="117">
        <f>IF(AND(I116="",I117="",I118="",I119=""),"",IF(AND(J100&lt;20,J100&gt;10)," миллионов",IF(J99=1," миллион",IF(OR(J99=2,J99=3,J99=4)," миллиона"," миллионов"))))</f>
      </c>
      <c r="S116" s="117">
        <f>IF(SUM(V100:V106)=0,PROPER(U116),U116)</f>
      </c>
      <c r="T116" s="117">
        <v>9</v>
      </c>
      <c r="U116" s="123">
        <f>IF(AND(V100&lt;20,V100&gt;10),"",V116&amp;W116)</f>
      </c>
      <c r="V116" s="117">
        <f>IF(V99=1," один",IF(V99=2," два",IF(V99=3," три",IF(V99=4," четыре",IF(V99=5," пять",IF(V99=6," шесть",IF(V99=7," семь","")))))))</f>
      </c>
      <c r="W116" s="117">
        <f>IF(V99=8," восемь",IF(V99=9," девять",""))</f>
      </c>
      <c r="X116" s="117">
        <f>IF(AND(U116="",U117="",U118="",U119=""),"",IF(AND(V100&lt;20,V100&gt;10)," миллионов",IF(V99=1," миллион",IF(OR(V99=2,V99=3,V99=4)," миллиона"," миллионов"))))</f>
      </c>
      <c r="AF116" s="117">
        <f>IF(SUM(AI100:AI106)=0,PROPER(AH116),AH116)</f>
      </c>
      <c r="AG116" s="117">
        <v>9</v>
      </c>
      <c r="AH116" s="123">
        <f>IF(AND(AI100&lt;20,AI100&gt;10),"",AI116&amp;AJ116)</f>
      </c>
      <c r="AI116" s="117">
        <f>IF(AI99=1," один",IF(AI99=2," два",IF(AI99=3," три",IF(AI99=4," четыре",IF(AI99=5," пять",IF(AI99=6," шесть",IF(AI99=7," семь","")))))))</f>
      </c>
      <c r="AJ116" s="117">
        <f>IF(AI99=8," восемь",IF(AI99=9," девять",""))</f>
      </c>
      <c r="AK116" s="117">
        <f>IF(AND(AH116="",AH117="",AH118="",AH119=""),"",IF(AND(AI100&lt;20,AI100&gt;10)," миллионов",IF(AI99=1," миллион",IF(OR(AI99=2,AI99=3,AI99=4)," миллиона"," миллионов"))))</f>
      </c>
      <c r="AS116" s="117">
        <f>IF(SUM(AV100:AV106)=0,PROPER(AU116),AU116)</f>
      </c>
      <c r="AT116" s="117">
        <v>9</v>
      </c>
      <c r="AU116" s="123">
        <f>IF(AND(AV100&lt;20,AV100&gt;10),"",AV116&amp;AW116)</f>
      </c>
      <c r="AV116" s="117">
        <f>IF(AV99=1," один",IF(AV99=2," два",IF(AV99=3," три",IF(AV99=4," четыре",IF(AV99=5," пять",IF(AV99=6," шесть",IF(AV99=7," семь","")))))))</f>
      </c>
      <c r="AW116" s="117">
        <f>IF(AV99=8," восемь",IF(AV99=9," девять",""))</f>
      </c>
      <c r="AX116" s="117">
        <f>IF(AND(AU116="",AU117="",AU118="",AU119=""),"",IF(AND(AV100&lt;20,AV100&gt;10)," миллионов",IF(AV99=1," миллион",IF(OR(AV99=2,AV99=3,AV99=4)," миллиона"," миллионов"))))</f>
      </c>
    </row>
    <row r="117" spans="7:49" s="117" customFormat="1" ht="12" customHeight="1" hidden="1">
      <c r="G117" s="117">
        <f>IF(SUM(J102:J106)=0,PROPER(I117),I117)</f>
      </c>
      <c r="H117" s="117">
        <v>10</v>
      </c>
      <c r="I117" s="123">
        <f>J117&amp;K117</f>
      </c>
      <c r="J117" s="117">
        <f>IF(J100=11," одиннадцать",IF(J100=12," двенадцать",IF(J100=13," тринадцать",IF(J100=14," четырнадцать",IF(J100=15," пятнадцать",IF(J100=16," шестнадцать",IF(J100=17," семнадцать","")))))))</f>
      </c>
      <c r="K117" s="117">
        <f>IF(J100=18," восемнадцать",IF(J100=19," девятнадцать",""))</f>
      </c>
      <c r="S117" s="117">
        <f>IF(SUM(V102:V106)=0,PROPER(U117),U117)</f>
      </c>
      <c r="T117" s="117">
        <v>10</v>
      </c>
      <c r="U117" s="123">
        <f>V117&amp;W117</f>
      </c>
      <c r="V117" s="117">
        <f>IF(V100=11," одиннадцать",IF(V100=12," двенадцать",IF(V100=13," тринадцать",IF(V100=14," четырнадцать",IF(V100=15," пятнадцать",IF(V100=16," шестнадцать",IF(V100=17," семнадцать","")))))))</f>
      </c>
      <c r="W117" s="117">
        <f>IF(V100=18," восемнадцать",IF(V100=19," девятнадцать",""))</f>
      </c>
      <c r="AF117" s="117">
        <f>IF(SUM(AI102:AI106)=0,PROPER(AH117),AH117)</f>
      </c>
      <c r="AG117" s="117">
        <v>10</v>
      </c>
      <c r="AH117" s="123">
        <f>AI117&amp;AJ117</f>
      </c>
      <c r="AI117" s="117">
        <f>IF(AI100=11," одиннадцать",IF(AI100=12," двенадцать",IF(AI100=13," тринадцать",IF(AI100=14," четырнадцать",IF(AI100=15," пятнадцать",IF(AI100=16," шестнадцать",IF(AI100=17," семнадцать","")))))))</f>
      </c>
      <c r="AJ117" s="117">
        <f>IF(AI100=18," восемнадцать",IF(AI100=19," девятнадцать",""))</f>
      </c>
      <c r="AS117" s="117">
        <f>IF(SUM(AV102:AV106)=0,PROPER(AU117),AU117)</f>
      </c>
      <c r="AT117" s="117">
        <v>10</v>
      </c>
      <c r="AU117" s="123">
        <f>AV117&amp;AW117</f>
      </c>
      <c r="AV117" s="117">
        <f>IF(AV100=11," одиннадцать",IF(AV100=12," двенадцать",IF(AV100=13," тринадцать",IF(AV100=14," четырнадцать",IF(AV100=15," пятнадцать",IF(AV100=16," шестнадцать",IF(AV100=17," семнадцать","")))))))</f>
      </c>
      <c r="AW117" s="117">
        <f>IF(AV100=18," восемнадцать",IF(AV100=19," девятнадцать",""))</f>
      </c>
    </row>
    <row r="118" spans="7:49" s="117" customFormat="1" ht="12" customHeight="1" hidden="1">
      <c r="G118" s="117">
        <f>IF(SUM(J102:J106)=0,PROPER(I118),I118)</f>
      </c>
      <c r="H118" s="117">
        <v>11</v>
      </c>
      <c r="I118" s="123">
        <f>IF(AND(J100&lt;20,J100&gt;10),"",J118&amp;K118)</f>
      </c>
      <c r="J118" s="117">
        <f>IF(J101=10," десять",IF(J101=20," двадцать",IF(J101=30," тридцать",IF(J101=40," сорок",IF(J101=50," пятьдесят",IF(J101=60," шестьдесят",""))))))</f>
      </c>
      <c r="K118" s="117">
        <f>IF(J101=70," семьдесят",IF(J101=80," восемьдесят",IF(J101=90," девяносто","")))</f>
      </c>
      <c r="S118" s="117">
        <f>IF(SUM(V102:V106)=0,PROPER(U118),U118)</f>
      </c>
      <c r="T118" s="117">
        <v>11</v>
      </c>
      <c r="U118" s="123">
        <f>IF(AND(V100&lt;20,V100&gt;10),"",V118&amp;W118)</f>
      </c>
      <c r="V118" s="117">
        <f>IF(V101=10," десять",IF(V101=20," двадцать",IF(V101=30," тридцать",IF(V101=40," сорок",IF(V101=50," пятьдесят",IF(V101=60," шестьдесят",""))))))</f>
      </c>
      <c r="W118" s="117">
        <f>IF(V101=70," семьдесят",IF(V101=80," восемьдесят",IF(V101=90," девяносто","")))</f>
      </c>
      <c r="AF118" s="117">
        <f>IF(SUM(AI102:AI106)=0,PROPER(AH118),AH118)</f>
      </c>
      <c r="AG118" s="117">
        <v>11</v>
      </c>
      <c r="AH118" s="123">
        <f>IF(AND(AI100&lt;20,AI100&gt;10),"",AI118&amp;AJ118)</f>
      </c>
      <c r="AI118" s="117">
        <f>IF(AI101=10," десять",IF(AI101=20," двадцать",IF(AI101=30," тридцать",IF(AI101=40," сорок",IF(AI101=50," пятьдесят",IF(AI101=60," шестьдесят",""))))))</f>
      </c>
      <c r="AJ118" s="117">
        <f>IF(AI101=70," семьдесят",IF(AI101=80," восемьдесят",IF(AI101=90," девяносто","")))</f>
      </c>
      <c r="AS118" s="117">
        <f>IF(SUM(AV102:AV106)=0,PROPER(AU118),AU118)</f>
      </c>
      <c r="AT118" s="117">
        <v>11</v>
      </c>
      <c r="AU118" s="123">
        <f>IF(AND(AV100&lt;20,AV100&gt;10),"",AV118&amp;AW118)</f>
      </c>
      <c r="AV118" s="117">
        <f>IF(AV101=10," десять",IF(AV101=20," двадцать",IF(AV101=30," тридцать",IF(AV101=40," сорок",IF(AV101=50," пятьдесят",IF(AV101=60," шестьдесят",""))))))</f>
      </c>
      <c r="AW118" s="117">
        <f>IF(AV101=70," семьдесят",IF(AV101=80," восемьдесят",IF(AV101=90," девяносто","")))</f>
      </c>
    </row>
    <row r="119" spans="7:49" s="117" customFormat="1" ht="12" customHeight="1" hidden="1">
      <c r="G119" s="117">
        <f>IF(SUM(J103:J106)=0,PROPER(I119),I119)</f>
      </c>
      <c r="H119" s="117">
        <v>12</v>
      </c>
      <c r="I119" s="123">
        <f>J119&amp;K119</f>
      </c>
      <c r="J119" s="117">
        <f>IF(J102=100," сто",IF(J102=200," двести",IF(J102=300," триста",IF(J102=400," четыреста",IF(J102=500," пятьсот",IF(J102=600," шестьсот",""))))))</f>
      </c>
      <c r="K119" s="117">
        <f>IF(J102=700," семьсот",IF(J102=800," восемьсот",IF(J102=900," девятьсот","")))</f>
      </c>
      <c r="S119" s="117">
        <f>IF(SUM(V103:V106)=0,PROPER(U119),U119)</f>
      </c>
      <c r="T119" s="117">
        <v>12</v>
      </c>
      <c r="U119" s="123">
        <f>V119&amp;W119</f>
      </c>
      <c r="V119" s="117">
        <f>IF(V102=100," сто",IF(V102=200," двести",IF(V102=300," триста",IF(V102=400," четыреста",IF(V102=500," пятьсот",IF(V102=600," шестьсот",""))))))</f>
      </c>
      <c r="W119" s="117">
        <f>IF(V102=700," семьсот",IF(V102=800," восемьсот",IF(V102=900," девятьсот","")))</f>
      </c>
      <c r="AF119" s="117">
        <f>IF(SUM(AI103:AI106)=0,PROPER(AH119),AH119)</f>
      </c>
      <c r="AG119" s="117">
        <v>12</v>
      </c>
      <c r="AH119" s="123">
        <f>AI119&amp;AJ119</f>
      </c>
      <c r="AI119" s="117">
        <f>IF(AI102=100," сто",IF(AI102=200," двести",IF(AI102=300," триста",IF(AI102=400," четыреста",IF(AI102=500," пятьсот",IF(AI102=600," шестьсот",""))))))</f>
      </c>
      <c r="AJ119" s="117">
        <f>IF(AI102=700," семьсот",IF(AI102=800," восемьсот",IF(AI102=900," девятьсот","")))</f>
      </c>
      <c r="AS119" s="117">
        <f>IF(SUM(AV103:AV106)=0,PROPER(AU119),AU119)</f>
      </c>
      <c r="AT119" s="117">
        <v>12</v>
      </c>
      <c r="AU119" s="123">
        <f>AV119&amp;AW119</f>
      </c>
      <c r="AV119" s="117">
        <f>IF(AV102=100," сто",IF(AV102=200," двести",IF(AV102=300," триста",IF(AV102=400," четыреста",IF(AV102=500," пятьсот",IF(AV102=600," шестьсот",""))))))</f>
      </c>
      <c r="AW119" s="117">
        <f>IF(AV102=700," семьсот",IF(AV102=800," восемьсот",IF(AV102=900," девятьсот","")))</f>
      </c>
    </row>
    <row r="120" spans="7:50" s="117" customFormat="1" ht="12" customHeight="1" hidden="1">
      <c r="G120" s="117">
        <f>IF(SUM(J104:J106)=0,PROPER(I120),I120)</f>
      </c>
      <c r="H120" s="117">
        <v>13</v>
      </c>
      <c r="I120" s="123">
        <f>IF(AND(J104&lt;20,J104&gt;10),"",J120&amp;K120)</f>
      </c>
      <c r="J120" s="117">
        <f>IF(J103=1," один",IF(J103=2," два",IF(J103=3," три",IF(J103=4," четыре",IF(J103=5," пять",IF(J103=6," шесть",IF(J103=7," семь","")))))))</f>
      </c>
      <c r="K120" s="117">
        <f>IF(J103=8," восемь",IF(J103=9," девять",""))</f>
      </c>
      <c r="L120" s="117">
        <f>IF(AND(I120="",I121="",I122="",I123=""),"",IF(AND(J104&lt;20,J104&gt;10)," миллиардов",IF(J103=1," миллиард",IF(OR(J103=2,J103=3,J103=4)," миллиарда"," миллиардов"))))</f>
      </c>
      <c r="S120" s="117">
        <f>IF(SUM(V104:V106)=0,PROPER(U120),U120)</f>
      </c>
      <c r="T120" s="117">
        <v>13</v>
      </c>
      <c r="U120" s="123">
        <f>IF(AND(V104&lt;20,V104&gt;10),"",V120&amp;W120)</f>
      </c>
      <c r="V120" s="117">
        <f>IF(V103=1," один",IF(V103=2," два",IF(V103=3," три",IF(V103=4," четыре",IF(V103=5," пять",IF(V103=6," шесть",IF(V103=7," семь","")))))))</f>
      </c>
      <c r="W120" s="117">
        <f>IF(V103=8," восемь",IF(V103=9," девять",""))</f>
      </c>
      <c r="X120" s="117">
        <f>IF(AND(U120="",U121="",U122="",U123=""),"",IF(AND(V104&lt;20,V104&gt;10)," миллиардов",IF(V103=1," миллиард",IF(OR(V103=2,V103=3,V103=4)," миллиарда"," миллиардов"))))</f>
      </c>
      <c r="AF120" s="117">
        <f>IF(SUM(AI104:AI106)=0,PROPER(AH120),AH120)</f>
      </c>
      <c r="AG120" s="117">
        <v>13</v>
      </c>
      <c r="AH120" s="123">
        <f>IF(AND(AI104&lt;20,AI104&gt;10),"",AI120&amp;AJ120)</f>
      </c>
      <c r="AI120" s="117">
        <f>IF(AI103=1," один",IF(AI103=2," два",IF(AI103=3," три",IF(AI103=4," четыре",IF(AI103=5," пять",IF(AI103=6," шесть",IF(AI103=7," семь","")))))))</f>
      </c>
      <c r="AJ120" s="117">
        <f>IF(AI103=8," восемь",IF(AI103=9," девять",""))</f>
      </c>
      <c r="AK120" s="117">
        <f>IF(AND(AH120="",AH121="",AH122="",AH123=""),"",IF(AND(AI104&lt;20,AI104&gt;10)," миллиардов",IF(AI103=1," миллиард",IF(OR(AI103=2,AI103=3,AI103=4)," миллиарда"," миллиардов"))))</f>
      </c>
      <c r="AS120" s="117">
        <f>IF(SUM(AV104:AV106)=0,PROPER(AU120),AU120)</f>
      </c>
      <c r="AT120" s="117">
        <v>13</v>
      </c>
      <c r="AU120" s="123">
        <f>IF(AND(AV104&lt;20,AV104&gt;10),"",AV120&amp;AW120)</f>
      </c>
      <c r="AV120" s="117">
        <f>IF(AV103=1," один",IF(AV103=2," два",IF(AV103=3," три",IF(AV103=4," четыре",IF(AV103=5," пять",IF(AV103=6," шесть",IF(AV103=7," семь","")))))))</f>
      </c>
      <c r="AW120" s="117">
        <f>IF(AV103=8," восемь",IF(AV103=9," девять",""))</f>
      </c>
      <c r="AX120" s="117">
        <f>IF(AND(AU120="",AU121="",AU122="",AU123=""),"",IF(AND(AV104&lt;20,AV104&gt;10)," миллиардов",IF(AV103=1," миллиард",IF(OR(AV103=2,AV103=3,AV103=4)," миллиарда"," миллиардов"))))</f>
      </c>
    </row>
    <row r="121" spans="7:49" s="117" customFormat="1" ht="12" customHeight="1" hidden="1">
      <c r="G121" s="117">
        <f>IF(J106=0,PROPER(I121),I121)</f>
      </c>
      <c r="H121" s="117">
        <v>14</v>
      </c>
      <c r="I121" s="123">
        <f>J121&amp;K121</f>
      </c>
      <c r="J121" s="117">
        <f>IF(J104=11," одиннадцать",IF(J104=12," двенадцать",IF(J104=13," тринадцать",IF(J104=14," четырнадцать",IF(J104=15," пятнадцать",IF(J104=16," шестнадцать",IF(J104=17," семнадцать","")))))))</f>
      </c>
      <c r="K121" s="117">
        <f>IF(J104=18," восемнадцать",IF(J104=19," девятнадцать",""))</f>
      </c>
      <c r="S121" s="117">
        <f>IF(V106=0,PROPER(U121),U121)</f>
      </c>
      <c r="T121" s="117">
        <v>14</v>
      </c>
      <c r="U121" s="123">
        <f>V121&amp;W121</f>
      </c>
      <c r="V121" s="117">
        <f>IF(V104=11," одиннадцать",IF(V104=12," двенадцать",IF(V104=13," тринадцать",IF(V104=14," четырнадцать",IF(V104=15," пятнадцать",IF(V104=16," шестнадцать",IF(V104=17," семнадцать","")))))))</f>
      </c>
      <c r="W121" s="117">
        <f>IF(V104=18," восемнадцать",IF(V104=19," девятнадцать",""))</f>
      </c>
      <c r="AF121" s="117">
        <f>IF(AI106=0,PROPER(AH121),AH121)</f>
      </c>
      <c r="AG121" s="117">
        <v>14</v>
      </c>
      <c r="AH121" s="123">
        <f>AI121&amp;AJ121</f>
      </c>
      <c r="AI121" s="117">
        <f>IF(AI104=11," одиннадцать",IF(AI104=12," двенадцать",IF(AI104=13," тринадцать",IF(AI104=14," четырнадцать",IF(AI104=15," пятнадцать",IF(AI104=16," шестнадцать",IF(AI104=17," семнадцать","")))))))</f>
      </c>
      <c r="AJ121" s="117">
        <f>IF(AI104=18," восемнадцать",IF(AI104=19," девятнадцать",""))</f>
      </c>
      <c r="AS121" s="117">
        <f>IF(AV106=0,PROPER(AU121),AU121)</f>
      </c>
      <c r="AT121" s="117">
        <v>14</v>
      </c>
      <c r="AU121" s="123">
        <f>AV121&amp;AW121</f>
      </c>
      <c r="AV121" s="117">
        <f>IF(AV104=11," одиннадцать",IF(AV104=12," двенадцать",IF(AV104=13," тринадцать",IF(AV104=14," четырнадцать",IF(AV104=15," пятнадцать",IF(AV104=16," шестнадцать",IF(AV104=17," семнадцать","")))))))</f>
      </c>
      <c r="AW121" s="117">
        <f>IF(AV104=18," восемнадцать",IF(AV104=19," девятнадцать",""))</f>
      </c>
    </row>
    <row r="122" spans="7:49" s="117" customFormat="1" ht="12" customHeight="1" hidden="1">
      <c r="G122" s="117">
        <f>IF(SUM(J106)=0,PROPER(I122),I122)</f>
      </c>
      <c r="H122" s="117">
        <v>15</v>
      </c>
      <c r="I122" s="123">
        <f>IF(AND(J104&lt;20,J104&gt;10),"",J122&amp;K122)</f>
      </c>
      <c r="J122" s="117">
        <f>IF(J105=10," десять",IF(J105=20," двадцать",IF(J105=30," тридцать",IF(J105=40," сорок",IF(J105=50," пятьдесят",IF(J105=60," шестьдесят",""))))))</f>
      </c>
      <c r="K122" s="117">
        <f>IF(J105=70," семьдесят",IF(J105=80," восемьдесят",IF(J105=90," девяносто","")))</f>
      </c>
      <c r="S122" s="117">
        <f>IF(SUM(V106)=0,PROPER(U122),U122)</f>
      </c>
      <c r="T122" s="117">
        <v>15</v>
      </c>
      <c r="U122" s="123">
        <f>IF(AND(V104&lt;20,V104&gt;10),"",V122&amp;W122)</f>
      </c>
      <c r="V122" s="117">
        <f>IF(V105=10," десять",IF(V105=20," двадцать",IF(V105=30," тридцать",IF(V105=40," сорок",IF(V105=50," пятьдесят",IF(V105=60," шестьдесят",""))))))</f>
      </c>
      <c r="W122" s="117">
        <f>IF(V105=70," семьдесят",IF(V105=80," восемьдесят",IF(V105=90," девяносто","")))</f>
      </c>
      <c r="AF122" s="117">
        <f>IF(SUM(AI106)=0,PROPER(AH122),AH122)</f>
      </c>
      <c r="AG122" s="117">
        <v>15</v>
      </c>
      <c r="AH122" s="123">
        <f>IF(AND(AI104&lt;20,AI104&gt;10),"",AI122&amp;AJ122)</f>
      </c>
      <c r="AI122" s="117">
        <f>IF(AI105=10," десять",IF(AI105=20," двадцать",IF(AI105=30," тридцать",IF(AI105=40," сорок",IF(AI105=50," пятьдесят",IF(AI105=60," шестьдесят",""))))))</f>
      </c>
      <c r="AJ122" s="117">
        <f>IF(AI105=70," семьдесят",IF(AI105=80," восемьдесят",IF(AI105=90," девяносто","")))</f>
      </c>
      <c r="AS122" s="117">
        <f>IF(SUM(AV106)=0,PROPER(AU122),AU122)</f>
      </c>
      <c r="AT122" s="117">
        <v>15</v>
      </c>
      <c r="AU122" s="123">
        <f>IF(AND(AV104&lt;20,AV104&gt;10),"",AV122&amp;AW122)</f>
      </c>
      <c r="AV122" s="117">
        <f>IF(AV105=10," десять",IF(AV105=20," двадцать",IF(AV105=30," тридцать",IF(AV105=40," сорок",IF(AV105=50," пятьдесят",IF(AV105=60," шестьдесят",""))))))</f>
      </c>
      <c r="AW122" s="117">
        <f>IF(AV105=70," семьдесят",IF(AV105=80," восемьдесят",IF(AV105=90," девяносто","")))</f>
      </c>
    </row>
    <row r="123" spans="7:49" s="117" customFormat="1" ht="12" customHeight="1" hidden="1">
      <c r="G123" s="117">
        <f>PROPER(I123)</f>
      </c>
      <c r="H123" s="117">
        <v>16</v>
      </c>
      <c r="I123" s="123">
        <f>J123&amp;K123</f>
      </c>
      <c r="J123" s="117">
        <f>IF(J106=100," сто",IF(J106=200," двести",IF(J106=300," триста",IF(J106=400," четыреста",IF(J106=500," пятьсот",IF(J106=600," шестьсот",""))))))</f>
      </c>
      <c r="K123" s="117">
        <f>IF(J106=700," семьсот",IF(J106=800," восемьсот",IF(J106=900," девятьсот","")))</f>
      </c>
      <c r="S123" s="117">
        <f>PROPER(U123)</f>
      </c>
      <c r="T123" s="117">
        <v>16</v>
      </c>
      <c r="U123" s="123">
        <f>V123&amp;W123</f>
      </c>
      <c r="V123" s="117">
        <f>IF(V106=100," сто",IF(V106=200," двести",IF(V106=300," триста",IF(V106=400," четыреста",IF(V106=500," пятьсот",IF(V106=600," шестьсот",""))))))</f>
      </c>
      <c r="W123" s="117">
        <f>IF(V106=700," семьсот",IF(V106=800," восемьсот",IF(V106=900," девятьсот","")))</f>
      </c>
      <c r="AF123" s="117">
        <f>PROPER(AH123)</f>
      </c>
      <c r="AG123" s="117">
        <v>16</v>
      </c>
      <c r="AH123" s="123">
        <f>AI123&amp;AJ123</f>
      </c>
      <c r="AI123" s="117">
        <f>IF(AI106=100," сто",IF(AI106=200," двести",IF(AI106=300," триста",IF(AI106=400," четыреста",IF(AI106=500," пятьсот",IF(AI106=600," шестьсот",""))))))</f>
      </c>
      <c r="AJ123" s="117">
        <f>IF(AI106=700," семьсот",IF(AI106=800," восемьсот",IF(AI106=900," девятьсот","")))</f>
      </c>
      <c r="AS123" s="117">
        <f>PROPER(AU123)</f>
      </c>
      <c r="AT123" s="117">
        <v>16</v>
      </c>
      <c r="AU123" s="123">
        <f>AV123&amp;AW123</f>
      </c>
      <c r="AV123" s="117">
        <f>IF(AV106=100," сто",IF(AV106=200," двести",IF(AV106=300," триста",IF(AV106=400," четыреста",IF(AV106=500," пятьсот",IF(AV106=600," шестьсот",""))))))</f>
      </c>
      <c r="AW123" s="117">
        <f>IF(AV106=700," семьсот",IF(AV106=800," восемьсот",IF(AV106=900," девятьсот","")))</f>
      </c>
    </row>
    <row r="124" s="117" customFormat="1" ht="12" customHeight="1" hidden="1"/>
    <row r="125" s="117" customFormat="1" ht="12" customHeight="1" hidden="1"/>
    <row r="126" s="117" customFormat="1" ht="12" customHeight="1" hidden="1"/>
    <row r="127" s="117" customFormat="1" ht="12" customHeight="1" hidden="1"/>
    <row r="128" s="117" customFormat="1" ht="12" customHeight="1" hidden="1"/>
    <row r="129" s="117" customFormat="1" ht="12" customHeight="1" hidden="1"/>
    <row r="130" s="117" customFormat="1" ht="12" customHeight="1" hidden="1"/>
    <row r="131" s="117" customFormat="1" ht="12" customHeight="1" hidden="1"/>
    <row r="132" s="117" customFormat="1" ht="12" customHeight="1" hidden="1"/>
    <row r="133" s="117" customFormat="1" ht="12" customHeight="1" hidden="1"/>
    <row r="134" s="117" customFormat="1" ht="12" customHeight="1" hidden="1"/>
    <row r="135" s="113" customFormat="1" ht="12" customHeight="1"/>
  </sheetData>
  <sheetProtection/>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dimension ref="A1:S96"/>
  <sheetViews>
    <sheetView zoomScalePageLayoutView="0" workbookViewId="0" topLeftCell="A1">
      <selection activeCell="C45" sqref="C45"/>
    </sheetView>
  </sheetViews>
  <sheetFormatPr defaultColWidth="9.00390625" defaultRowHeight="12.75"/>
  <cols>
    <col min="1" max="1" width="17.00390625" style="8" customWidth="1"/>
    <col min="2" max="2" width="9.00390625" style="8" customWidth="1"/>
    <col min="3" max="3" width="6.625" style="8" customWidth="1"/>
    <col min="4" max="4" width="13.625" style="8" customWidth="1"/>
    <col min="5" max="5" width="23.00390625" style="8" customWidth="1"/>
    <col min="6" max="6" width="9.375" style="8" customWidth="1"/>
    <col min="7" max="7" width="9.125" style="8" customWidth="1"/>
    <col min="8" max="8" width="13.25390625" style="22" customWidth="1"/>
    <col min="9" max="9" width="10.125" style="8" bestFit="1" customWidth="1"/>
    <col min="10" max="12" width="9.125" style="8" customWidth="1"/>
    <col min="13" max="13" width="15.375" style="8" bestFit="1" customWidth="1"/>
    <col min="14" max="16" width="9.125" style="8" customWidth="1"/>
    <col min="17" max="17" width="15.375" style="8" bestFit="1" customWidth="1"/>
    <col min="18" max="16384" width="9.125" style="8" customWidth="1"/>
  </cols>
  <sheetData>
    <row r="1" spans="2:8" ht="15.75">
      <c r="B1" s="9"/>
      <c r="C1" s="9"/>
      <c r="D1" s="9"/>
      <c r="E1" s="10" t="e">
        <f>#REF!</f>
        <v>#REF!</v>
      </c>
      <c r="H1" s="11"/>
    </row>
    <row r="2" spans="1:19" ht="15.75">
      <c r="A2" s="12" t="s">
        <v>638</v>
      </c>
      <c r="B2" s="13" t="e">
        <f>SUBSTITUTE(B4,F8,F9,1)</f>
        <v>#REF!</v>
      </c>
      <c r="E2" s="14"/>
      <c r="H2" s="15"/>
      <c r="I2" s="16"/>
      <c r="J2" s="15"/>
      <c r="K2" s="15"/>
      <c r="L2" s="15"/>
      <c r="M2" s="17" t="s">
        <v>639</v>
      </c>
      <c r="N2" s="385">
        <f ca="1">TODAY()</f>
        <v>44272</v>
      </c>
      <c r="O2" s="385"/>
      <c r="P2" s="16">
        <f>DAY(N2)</f>
        <v>17</v>
      </c>
      <c r="Q2" s="18" t="str">
        <f>IF(Q3&gt;7,S2,S3)</f>
        <v>марта</v>
      </c>
      <c r="R2" s="17">
        <f>YEAR(N2)</f>
        <v>2021</v>
      </c>
      <c r="S2" s="15" t="str">
        <f>IF(Q3=8,"августа",IF(Q3=9,"сентября",IF(Q3=10,"октября",IF(Q3=11,"ноября",IF(Q3=12,"декабря","не отсюда")))))</f>
        <v>не отсюда</v>
      </c>
    </row>
    <row r="3" spans="1:19" ht="12.75">
      <c r="A3" s="12" t="s">
        <v>640</v>
      </c>
      <c r="B3" s="19" t="e">
        <f>SUBSTITUTE(B5,F8,F9,1)</f>
        <v>#REF!</v>
      </c>
      <c r="H3" s="15"/>
      <c r="I3" s="15"/>
      <c r="J3" s="15"/>
      <c r="K3" s="386" t="str">
        <f>CONCATENATE(" «  ",P2,"  »  ",Q2,"  ",R2," г.")</f>
        <v> «  17  »  марта  2021 г.</v>
      </c>
      <c r="L3" s="386"/>
      <c r="M3" s="386"/>
      <c r="N3" s="20"/>
      <c r="O3" s="20"/>
      <c r="P3" s="15"/>
      <c r="Q3" s="18">
        <f>MONTH(N2)</f>
        <v>3</v>
      </c>
      <c r="R3" s="15"/>
      <c r="S3" s="15" t="str">
        <f>IF(Q3=1,"января",IF(Q3=2,"февраля",IF(Q3=3,"марта",IF(Q3=4,"апреля",IF(Q3=5,"мая",IF(Q3=6,"июня",IF(Q3=7,"июля","брать не отсюда")))))))</f>
        <v>марта</v>
      </c>
    </row>
    <row r="4" spans="1:2" ht="12.75">
      <c r="A4" s="21" t="s">
        <v>641</v>
      </c>
      <c r="B4" s="19" t="e">
        <f>CONCATENATE(A7,A8,A9,A10)</f>
        <v>#REF!</v>
      </c>
    </row>
    <row r="5" spans="1:10" s="19" customFormat="1" ht="12.75">
      <c r="A5" s="21" t="s">
        <v>642</v>
      </c>
      <c r="B5" s="19" t="e">
        <f>CONCATENATE(A7,A8,A9,A10,A11,B7,B8,C8)</f>
        <v>#REF!</v>
      </c>
      <c r="C5" s="8"/>
      <c r="D5" s="8"/>
      <c r="E5" s="8"/>
      <c r="H5" s="23"/>
      <c r="I5" s="23"/>
      <c r="J5" s="23"/>
    </row>
    <row r="6" spans="4:10" ht="12.75" customHeight="1">
      <c r="D6" s="22"/>
      <c r="H6" s="23"/>
      <c r="I6" s="23"/>
      <c r="J6" s="23"/>
    </row>
    <row r="7" spans="1:10" ht="12.75" customHeight="1">
      <c r="A7" s="24" t="e">
        <f>CONCATENATE(IF(B14=0,"",E14),IF(B15=0,"",IF(C16&lt;20,IF(C16&lt;16,IF(C16&lt;10,E15,D16),F16),E15)),IF(B16=0,"",IF(NOT(B15=1),E16,"")),F17)</f>
        <v>#REF!</v>
      </c>
      <c r="D7" s="22"/>
      <c r="F7" s="25" t="e">
        <f>CODE(B5)</f>
        <v>#REF!</v>
      </c>
      <c r="G7" s="24"/>
      <c r="H7" s="23"/>
      <c r="I7" s="23"/>
      <c r="J7" s="23"/>
    </row>
    <row r="8" spans="1:17" ht="12.75" customHeight="1">
      <c r="A8" s="24" t="e">
        <f>CONCATENATE(IF(B18=0,"",E18),IF(B19=0,"",IF(C20&lt;20,IF(C20&lt;16,IF(C20&lt;10,E19,D20),F20),E19)),IF(B20=0,"",IF(NOT(B19=1),E20,"")),F21)</f>
        <v>#REF!</v>
      </c>
      <c r="B8" s="26"/>
      <c r="D8" s="27"/>
      <c r="F8" s="25" t="e">
        <f>CHAR(F7)</f>
        <v>#REF!</v>
      </c>
      <c r="G8" s="24"/>
      <c r="H8" s="23"/>
      <c r="I8" s="23"/>
      <c r="J8" s="23"/>
      <c r="Q8" s="28"/>
    </row>
    <row r="9" spans="1:10" s="24" customFormat="1" ht="12.75" customHeight="1">
      <c r="A9" s="24" t="e">
        <f>CONCATENATE(IF(B22=0,"",E22),IF(B23=0,"",IF(C24&lt;20,IF(C24&lt;16,IF(C24&lt;10,E23,D24),F24),E23)),IF(B24=0,"",IF(NOT(B23=1),E24,"")),F25)</f>
        <v>#REF!</v>
      </c>
      <c r="D9" s="23"/>
      <c r="E9" s="29"/>
      <c r="F9" s="25" t="e">
        <f>PROPER(F8)</f>
        <v>#REF!</v>
      </c>
      <c r="H9" s="23"/>
      <c r="I9" s="23"/>
      <c r="J9" s="23"/>
    </row>
    <row r="10" spans="1:10" s="24" customFormat="1" ht="12.75" customHeight="1">
      <c r="A10" s="24" t="e">
        <f>CONCATENATE(IF(B26=0,"",E26),IF(B27=0,"",IF(C28&lt;20,IF(C28&lt;16,IF(C28&lt;10,E27,D28),F28),E27)),IF(B28=0,"",IF(NOT(B27=1),E28,"")),F29)</f>
        <v>#REF!</v>
      </c>
      <c r="D10" s="23"/>
      <c r="E10" s="29"/>
      <c r="H10" s="23"/>
      <c r="I10" s="23"/>
      <c r="J10" s="23"/>
    </row>
    <row r="11" spans="1:13" s="24" customFormat="1" ht="12.75">
      <c r="A11" s="30"/>
      <c r="D11" s="23"/>
      <c r="E11" s="29"/>
      <c r="M11" s="31"/>
    </row>
    <row r="12" spans="1:13" s="24" customFormat="1" ht="12.75">
      <c r="A12" s="30"/>
      <c r="E12" s="32" t="e">
        <f>TRUNC(E1)</f>
        <v>#REF!</v>
      </c>
      <c r="F12" s="24" t="s">
        <v>643</v>
      </c>
      <c r="H12" s="23"/>
      <c r="M12" s="33"/>
    </row>
    <row r="13" spans="1:8" s="24" customFormat="1" ht="12.75">
      <c r="A13" s="34" t="e">
        <f>TRUNC(A14/10)</f>
        <v>#REF!</v>
      </c>
      <c r="B13" s="23"/>
      <c r="H13" s="23"/>
    </row>
    <row r="14" spans="1:8" s="24" customFormat="1" ht="12.75">
      <c r="A14" s="34" t="e">
        <f>TRUNC(A15/10)</f>
        <v>#REF!</v>
      </c>
      <c r="B14" s="23" t="e">
        <f>TRUNC(RIGHT(A14))</f>
        <v>#REF!</v>
      </c>
      <c r="C14" s="24" t="e">
        <f>B14</f>
        <v>#REF!</v>
      </c>
      <c r="E14" s="35" t="e">
        <f>IF(B14=1,E42,IF(B14=2,G34,IF(B14=3,G35,IF(B14=4,G36,IF(B14=5,G37,IF(B14=6,G38,IF(B14=7,G39,IF(B14=8,G40,G41))))))))</f>
        <v>#REF!</v>
      </c>
      <c r="H14" s="23"/>
    </row>
    <row r="15" spans="1:8" s="24" customFormat="1" ht="12.75">
      <c r="A15" s="34" t="e">
        <f>TRUNC(A16/10)</f>
        <v>#REF!</v>
      </c>
      <c r="B15" s="23" t="e">
        <f>TRUNC(RIGHT(A15))</f>
        <v>#REF!</v>
      </c>
      <c r="C15" s="24" t="e">
        <f>IF(B15=1,"",B15)</f>
        <v>#REF!</v>
      </c>
      <c r="E15" s="36" t="e">
        <f>IF(OR(C15=0,B15=1),"",IF(B15=2,E34,IF(B15=3,E35,IF(B15=4,E36,IF(B15=5,E37,IF(B15=6,E38,IF(B15=7,E39,IF(B15=8,E40,E41))))))))</f>
        <v>#REF!</v>
      </c>
      <c r="H15" s="23"/>
    </row>
    <row r="16" spans="1:8" s="24" customFormat="1" ht="12.75">
      <c r="A16" s="34" t="e">
        <f>TRUNC(A18/10)</f>
        <v>#REF!</v>
      </c>
      <c r="B16" s="23" t="e">
        <f>TRUNC(RIGHT(A16))</f>
        <v>#REF!</v>
      </c>
      <c r="C16" s="24" t="e">
        <f>IF(B15=1,B16+10,IF(B16=0,0,B16))</f>
        <v>#REF!</v>
      </c>
      <c r="D16" s="24" t="e">
        <f>IF(AND(C16&gt;9,C16&lt;16),IF(C16=10,D33,IF(C16=11,D34,IF(C16=12,D35,IF(C16=13,D36,IF(C16=14,D37,IF(C16=15,D38,)))))),"")</f>
        <v>#REF!</v>
      </c>
      <c r="E16" s="36" t="e">
        <f>IF(B16=1,A33,IF(B16=2,A34,IF(B16=3,A35,IF(B16=4,A36,IF(B16=5,A37,IF(B16=6,A38,IF(B16=7,A39,IF(B16=8,A40,A41))))))))</f>
        <v>#REF!</v>
      </c>
      <c r="F16" s="24" t="e">
        <f>IF(AND(C16&gt;15,C16&lt;20),IF(C16=16,D39,IF(C16=17,D40,IF(C16=18,D41,IF(C16=19,D42,)))),"")</f>
        <v>#REF!</v>
      </c>
      <c r="H16" s="23"/>
    </row>
    <row r="17" spans="1:8" s="24" customFormat="1" ht="12.75">
      <c r="A17" s="34"/>
      <c r="B17" s="23"/>
      <c r="D17" s="23"/>
      <c r="E17" s="24" t="e">
        <f>B16+B15*10+B14*100</f>
        <v>#REF!</v>
      </c>
      <c r="F17" s="24" t="e">
        <f>IF(E17=0,"",IF(B15=1,"миллиардов ",IF(B16=1,"милиард ",IF(OR(B16=2,B16=3,B16=4),"миллиарда ","милиардов "))))</f>
        <v>#REF!</v>
      </c>
      <c r="H17" s="23"/>
    </row>
    <row r="18" spans="1:8" s="24" customFormat="1" ht="12.75">
      <c r="A18" s="34" t="e">
        <f>TRUNC(A19/10)</f>
        <v>#REF!</v>
      </c>
      <c r="B18" s="23" t="e">
        <f>TRUNC(RIGHT(A18))</f>
        <v>#REF!</v>
      </c>
      <c r="C18" s="24" t="e">
        <f>B18</f>
        <v>#REF!</v>
      </c>
      <c r="E18" s="35" t="e">
        <f>IF(B18=1,E42,IF(B18=2,G34,IF(B18=3,G35,IF(B18=4,G36,IF(B18=5,G37,IF(B18=6,G38,IF(B18=7,G39,IF(B18=8,G40,G41))))))))</f>
        <v>#REF!</v>
      </c>
      <c r="H18" s="23"/>
    </row>
    <row r="19" spans="1:6" ht="12.75">
      <c r="A19" s="34" t="e">
        <f>TRUNC(A20/10)</f>
        <v>#REF!</v>
      </c>
      <c r="B19" s="23" t="e">
        <f>TRUNC(RIGHT(A19))</f>
        <v>#REF!</v>
      </c>
      <c r="C19" s="24" t="e">
        <f>IF(B19=1,"",B19)</f>
        <v>#REF!</v>
      </c>
      <c r="D19" s="24"/>
      <c r="E19" s="36" t="e">
        <f>IF(OR(C19=0,B19=1),"",IF(B19=2,E34,IF(B19=3,E35,IF(B19=4,E36,IF(B19=5,E37,IF(B19=6,E38,IF(B19=7,E39,IF(B19=8,E40,E41))))))))</f>
        <v>#REF!</v>
      </c>
      <c r="F19" s="24"/>
    </row>
    <row r="20" spans="1:6" s="24" customFormat="1" ht="12.75">
      <c r="A20" s="34" t="e">
        <f>TRUNC(A22/10)</f>
        <v>#REF!</v>
      </c>
      <c r="B20" s="23" t="e">
        <f>TRUNC(RIGHT(A20))</f>
        <v>#REF!</v>
      </c>
      <c r="C20" s="24" t="e">
        <f>IF(B19=1,B20+10,IF(B20=0,0,B20))</f>
        <v>#REF!</v>
      </c>
      <c r="D20" s="24" t="e">
        <f>IF(AND(C20&gt;9,C20&lt;16),IF(C20=10,D33,IF(C20=11,D34,IF(C20=12,D35,IF(C20=13,D36,IF(C20=14,D37,IF(C20=15,D38,)))))),"")</f>
        <v>#REF!</v>
      </c>
      <c r="E20" s="36" t="e">
        <f>IF(B20=1,A33,IF(B20=2,A34,IF(B20=3,A35,IF(B20=4,A36,IF(B20=5,A37,IF(B20=6,A38,IF(B20=7,A39,IF(B20=8,A40,A41))))))))</f>
        <v>#REF!</v>
      </c>
      <c r="F20" s="24" t="e">
        <f>IF(AND(C20&gt;15,C20&lt;20),IF(C20=16,D39,IF(C20=17,D40,IF(C20=18,D41,IF(C20=19,D42,)))),"")</f>
        <v>#REF!</v>
      </c>
    </row>
    <row r="21" spans="1:6" s="24" customFormat="1" ht="12.75">
      <c r="A21" s="34"/>
      <c r="B21" s="23"/>
      <c r="E21" s="24" t="e">
        <f>B20+B19*10+B18*100</f>
        <v>#REF!</v>
      </c>
      <c r="F21" s="24" t="e">
        <f>IF(E21=0,"",IF(B19=1,"миллионов ",IF(B20=1,"миллион ",IF(OR(B20=2,B20=3,B20=4),"миллиона ","миллионов "))))</f>
        <v>#REF!</v>
      </c>
    </row>
    <row r="22" spans="1:9" s="24" customFormat="1" ht="12.75">
      <c r="A22" s="34" t="e">
        <f>TRUNC(A23/10)</f>
        <v>#REF!</v>
      </c>
      <c r="B22" s="23" t="e">
        <f>TRUNC(RIGHT(A22))</f>
        <v>#REF!</v>
      </c>
      <c r="C22" s="24" t="e">
        <f>B22</f>
        <v>#REF!</v>
      </c>
      <c r="E22" s="35" t="e">
        <f>IF(B22=1,E42,IF(B22=2,G34,IF(B22=3,G35,IF(B22=4,G36,IF(B22=5,G37,IF(B22=6,G38,IF(B22=7,G39,IF(B22=8,G40,G41))))))))</f>
        <v>#REF!</v>
      </c>
      <c r="I22" s="31"/>
    </row>
    <row r="23" spans="1:5" s="24" customFormat="1" ht="12.75">
      <c r="A23" s="34" t="e">
        <f>TRUNC(A24/10)</f>
        <v>#REF!</v>
      </c>
      <c r="B23" s="23" t="e">
        <f>TRUNC(RIGHT(A23))</f>
        <v>#REF!</v>
      </c>
      <c r="C23" s="24" t="e">
        <f>IF(B23=1,"",B23)</f>
        <v>#REF!</v>
      </c>
      <c r="E23" s="36" t="e">
        <f>IF(OR(C23=0,B23=1),"",IF(B23=2,E34,IF(B23=3,E35,IF(B23=4,E36,IF(B23=5,E37,IF(B23=6,E38,IF(B23=7,E39,IF(B23=8,E40,E41))))))))</f>
        <v>#REF!</v>
      </c>
    </row>
    <row r="24" spans="1:6" s="24" customFormat="1" ht="12.75">
      <c r="A24" s="34" t="e">
        <f>TRUNC(A26/10)</f>
        <v>#REF!</v>
      </c>
      <c r="B24" s="23" t="e">
        <f>TRUNC(RIGHT(A24))</f>
        <v>#REF!</v>
      </c>
      <c r="C24" s="24" t="e">
        <f>IF(B23=1,B24+10,IF(B24=0,0,B24))</f>
        <v>#REF!</v>
      </c>
      <c r="D24" s="24" t="e">
        <f>IF(AND(C24&gt;9,C24&lt;16),IF(C24=10,D33,IF(C24=11,D34,IF(C24=12,D35,IF(C24=13,D36,IF(C24=14,D37,IF(C24=15,D38,)))))),"")</f>
        <v>#REF!</v>
      </c>
      <c r="E24" s="36" t="e">
        <f>IF(B24=1,B33,IF(B24=2,B34,IF(B24=3,A35,IF(B24=4,A36,IF(B24=5,A37,IF(B24=6,A38,IF(B24=7,A39,IF(B24=8,A40,A41))))))))</f>
        <v>#REF!</v>
      </c>
      <c r="F24" s="24" t="e">
        <f>IF(AND(C24&gt;15,C24&lt;20),IF(C24=16,D39,IF(C24=17,D40,IF(C24=18,D41,IF(C24=19,D42,)))),"")</f>
        <v>#REF!</v>
      </c>
    </row>
    <row r="25" spans="1:6" s="24" customFormat="1" ht="12.75">
      <c r="A25" s="34"/>
      <c r="B25" s="23"/>
      <c r="E25" s="36" t="e">
        <f>B22*100+B23*10+B24</f>
        <v>#REF!</v>
      </c>
      <c r="F25" s="24" t="e">
        <f>IF(E25=0,"",IF(B23=1,"тысяч ",IF(B24=1,"тысяча ",IF(OR(B24=2,B24=3,B24=4),"тысячи ","тысяч "))))</f>
        <v>#REF!</v>
      </c>
    </row>
    <row r="26" spans="1:5" s="24" customFormat="1" ht="12.75">
      <c r="A26" s="34" t="e">
        <f>TRUNC(A27/10)</f>
        <v>#REF!</v>
      </c>
      <c r="B26" s="23" t="e">
        <f>TRUNC(RIGHT(A26))</f>
        <v>#REF!</v>
      </c>
      <c r="C26" s="24" t="e">
        <f>B26</f>
        <v>#REF!</v>
      </c>
      <c r="E26" s="35" t="e">
        <f>IF(B26=1,E42,IF(B26=2,G34,IF(B26=3,G35,IF(B26=4,G36,IF(B26=5,G37,IF(B26=6,G38,IF(B26=7,G39,IF(B26=8,G40,G41))))))))</f>
        <v>#REF!</v>
      </c>
    </row>
    <row r="27" spans="1:7" s="24" customFormat="1" ht="12.75">
      <c r="A27" s="34" t="e">
        <f>TRUNC(A28/10)</f>
        <v>#REF!</v>
      </c>
      <c r="B27" s="37" t="e">
        <f>TRUNC(RIGHT(A27))</f>
        <v>#REF!</v>
      </c>
      <c r="C27" s="24" t="e">
        <f>IF(B27=1,"",B27)</f>
        <v>#REF!</v>
      </c>
      <c r="E27" s="36" t="e">
        <f>IF(OR(C27=0,B27=1),"",IF(C27=2,E34,IF(C27=3,E35,IF(C27=4,E36,IF(C27=5,E37,IF(C27=6,E38,IF(C27=7,E39,IF(C27=8,E40,E41))))))))</f>
        <v>#REF!</v>
      </c>
      <c r="G27" s="23"/>
    </row>
    <row r="28" spans="1:7" s="24" customFormat="1" ht="12.75">
      <c r="A28" s="34" t="e">
        <f>E12</f>
        <v>#REF!</v>
      </c>
      <c r="B28" s="23" t="e">
        <f>TRUNC(RIGHT(A28))</f>
        <v>#REF!</v>
      </c>
      <c r="C28" s="24" t="e">
        <f>IF(B27=1,B28+10,IF(B28=0,0,B28))</f>
        <v>#REF!</v>
      </c>
      <c r="D28" s="24" t="e">
        <f>IF(AND(C28&gt;9,C28&lt;16),IF(C28=10,D33,IF(C28=11,D34,IF(C28=12,D35,IF(C28=13,D36,IF(C28=14,D37,IF(C28=15,D38,)))))),"")</f>
        <v>#REF!</v>
      </c>
      <c r="E28" s="36" t="e">
        <f>IF(B28=1,A33,IF(B28=2,A34,IF(B28=3,A35,IF(B28=4,A36,IF(B28=5,A37,IF(B28=6,A38,IF(B28=7,A39,IF(B28=8,A40,A41))))))))</f>
        <v>#REF!</v>
      </c>
      <c r="F28" s="24" t="e">
        <f>IF(AND(C28&gt;15,C28&lt;20),IF(C28=16,D39,IF(C28=17,D40,IF(C28=18,D41,IF(C28=19,D42,)))),"")</f>
        <v>#REF!</v>
      </c>
      <c r="G28" s="23"/>
    </row>
    <row r="29" spans="1:7" s="24" customFormat="1" ht="12.75">
      <c r="A29" s="30"/>
      <c r="B29" s="37"/>
      <c r="C29" s="23"/>
      <c r="E29" s="36" t="e">
        <f>B26*100+B27*10+B28</f>
        <v>#REF!</v>
      </c>
      <c r="F29" s="24" t="e">
        <f>IF(E29+E25+E21+E17=0,"ноль рублей ",IF(C28=1,"рубль ",IF(OR(C28=2,C28=3,C28=4),"рубля ","рублей ")))</f>
        <v>#REF!</v>
      </c>
      <c r="G29" s="23"/>
    </row>
    <row r="30" spans="1:8" s="24" customFormat="1" ht="12.75">
      <c r="A30" s="38" t="e">
        <f>ROUND(100*(E1-E12),0)</f>
        <v>#REF!</v>
      </c>
      <c r="C30" s="23" t="e">
        <f>TRUNC(A30/10)</f>
        <v>#REF!</v>
      </c>
      <c r="E30" s="36" t="e">
        <f>IF(OR(C30=1,C30=0),"",IF(C30=2,E34,IF(C30=3,E35,IF(C30=4,E36,IF(C30=5,E37,IF(C30=6,E38,IF(C30=7,E39,IF(C30=8,E40,E41))))))))</f>
        <v>#REF!</v>
      </c>
      <c r="H30" s="23"/>
    </row>
    <row r="31" spans="3:8" s="24" customFormat="1" ht="12.75">
      <c r="C31" s="23" t="e">
        <f>TRUNC(A30-C30*10)</f>
        <v>#REF!</v>
      </c>
      <c r="E31" s="36" t="e">
        <f>IF(C31=1,B33,IF(C31=2,B34,IF(C31=3,A35,IF(C31=4,A36,IF(C31=5,A37,IF(C31=6,A38,IF(C31=7,A39,IF(C31=8,A40,A41))))))))</f>
        <v>#REF!</v>
      </c>
      <c r="H31" s="23"/>
    </row>
    <row r="32" s="24" customFormat="1" ht="12.75">
      <c r="H32" s="23"/>
    </row>
    <row r="33" spans="1:8" s="24" customFormat="1" ht="12.75">
      <c r="A33" s="24" t="s">
        <v>644</v>
      </c>
      <c r="B33" s="24" t="s">
        <v>645</v>
      </c>
      <c r="D33" s="24" t="s">
        <v>646</v>
      </c>
      <c r="H33" s="23"/>
    </row>
    <row r="34" spans="1:7" s="24" customFormat="1" ht="12.75">
      <c r="A34" s="24" t="s">
        <v>647</v>
      </c>
      <c r="B34" s="24" t="s">
        <v>648</v>
      </c>
      <c r="D34" s="24" t="s">
        <v>649</v>
      </c>
      <c r="E34" s="24" t="s">
        <v>650</v>
      </c>
      <c r="G34" s="24" t="s">
        <v>651</v>
      </c>
    </row>
    <row r="35" spans="1:7" s="24" customFormat="1" ht="12.75">
      <c r="A35" s="24" t="s">
        <v>652</v>
      </c>
      <c r="D35" s="24" t="s">
        <v>653</v>
      </c>
      <c r="E35" s="24" t="s">
        <v>654</v>
      </c>
      <c r="G35" s="24" t="s">
        <v>655</v>
      </c>
    </row>
    <row r="36" spans="1:7" s="24" customFormat="1" ht="12.75">
      <c r="A36" s="24" t="s">
        <v>656</v>
      </c>
      <c r="D36" s="24" t="s">
        <v>657</v>
      </c>
      <c r="E36" s="24" t="s">
        <v>658</v>
      </c>
      <c r="G36" s="24" t="s">
        <v>659</v>
      </c>
    </row>
    <row r="37" spans="1:7" s="24" customFormat="1" ht="12.75">
      <c r="A37" s="24" t="s">
        <v>660</v>
      </c>
      <c r="D37" s="24" t="s">
        <v>661</v>
      </c>
      <c r="E37" s="24" t="s">
        <v>662</v>
      </c>
      <c r="G37" s="24" t="s">
        <v>364</v>
      </c>
    </row>
    <row r="38" spans="1:7" s="24" customFormat="1" ht="12.75">
      <c r="A38" s="24" t="s">
        <v>365</v>
      </c>
      <c r="D38" s="24" t="s">
        <v>366</v>
      </c>
      <c r="E38" s="24" t="s">
        <v>367</v>
      </c>
      <c r="G38" s="24" t="s">
        <v>368</v>
      </c>
    </row>
    <row r="39" spans="1:7" s="24" customFormat="1" ht="12.75">
      <c r="A39" s="24" t="s">
        <v>369</v>
      </c>
      <c r="D39" s="24" t="s">
        <v>370</v>
      </c>
      <c r="E39" s="24" t="s">
        <v>371</v>
      </c>
      <c r="G39" s="24" t="s">
        <v>372</v>
      </c>
    </row>
    <row r="40" spans="1:7" s="24" customFormat="1" ht="12.75">
      <c r="A40" s="39" t="s">
        <v>373</v>
      </c>
      <c r="D40" s="24" t="s">
        <v>374</v>
      </c>
      <c r="E40" s="24" t="s">
        <v>375</v>
      </c>
      <c r="G40" s="24" t="s">
        <v>376</v>
      </c>
    </row>
    <row r="41" spans="1:7" s="24" customFormat="1" ht="12.75">
      <c r="A41" s="24" t="s">
        <v>377</v>
      </c>
      <c r="D41" s="24" t="s">
        <v>378</v>
      </c>
      <c r="E41" s="24" t="s">
        <v>379</v>
      </c>
      <c r="G41" s="24" t="s">
        <v>380</v>
      </c>
    </row>
    <row r="42" spans="4:8" s="24" customFormat="1" ht="12.75">
      <c r="D42" s="24" t="s">
        <v>381</v>
      </c>
      <c r="E42" s="24" t="s">
        <v>382</v>
      </c>
      <c r="H42" s="23"/>
    </row>
    <row r="43" s="24" customFormat="1" ht="12.75">
      <c r="H43" s="23"/>
    </row>
    <row r="44" s="24" customFormat="1" ht="12.75">
      <c r="H44" s="23"/>
    </row>
    <row r="45" spans="1:9" s="24" customFormat="1" ht="15.75">
      <c r="A45" s="8"/>
      <c r="B45" s="9"/>
      <c r="C45" s="9"/>
      <c r="D45" s="9"/>
      <c r="E45" s="10" t="e">
        <f>#REF!</f>
        <v>#REF!</v>
      </c>
      <c r="F45" s="8"/>
      <c r="G45" s="8"/>
      <c r="H45" s="11"/>
      <c r="I45" s="8"/>
    </row>
    <row r="46" spans="1:9" s="24" customFormat="1" ht="15.75">
      <c r="A46" s="12" t="s">
        <v>638</v>
      </c>
      <c r="B46" s="13" t="e">
        <f>SUBSTITUTE(B48,F52,F53,1)</f>
        <v>#REF!</v>
      </c>
      <c r="C46" s="8"/>
      <c r="D46" s="8"/>
      <c r="E46" s="14"/>
      <c r="F46" s="8"/>
      <c r="G46" s="8"/>
      <c r="H46" s="15"/>
      <c r="I46" s="16"/>
    </row>
    <row r="47" spans="1:9" s="24" customFormat="1" ht="12.75">
      <c r="A47" s="12" t="s">
        <v>640</v>
      </c>
      <c r="B47" s="19" t="e">
        <f>SUBSTITUTE(B49,F52,F53,1)</f>
        <v>#REF!</v>
      </c>
      <c r="C47" s="8"/>
      <c r="D47" s="8"/>
      <c r="E47" s="8"/>
      <c r="F47" s="8"/>
      <c r="G47" s="8"/>
      <c r="H47" s="15"/>
      <c r="I47" s="15"/>
    </row>
    <row r="48" spans="1:9" s="24" customFormat="1" ht="12.75">
      <c r="A48" s="21" t="s">
        <v>641</v>
      </c>
      <c r="B48" s="19" t="e">
        <f>CONCATENATE(A51,A52,A53,A54)</f>
        <v>#REF!</v>
      </c>
      <c r="C48" s="8"/>
      <c r="D48" s="8"/>
      <c r="E48" s="8"/>
      <c r="F48" s="8"/>
      <c r="G48" s="8"/>
      <c r="H48" s="22"/>
      <c r="I48" s="8"/>
    </row>
    <row r="49" spans="1:9" ht="12.75">
      <c r="A49" s="21" t="s">
        <v>642</v>
      </c>
      <c r="B49" s="19" t="e">
        <f>CONCATENATE(A51,A52,A53,A54,A55,B51,B52,C52)</f>
        <v>#REF!</v>
      </c>
      <c r="F49" s="19"/>
      <c r="G49" s="19"/>
      <c r="H49" s="23"/>
      <c r="I49" s="23"/>
    </row>
    <row r="50" spans="4:9" ht="12.75">
      <c r="D50" s="22"/>
      <c r="H50" s="23"/>
      <c r="I50" s="23"/>
    </row>
    <row r="51" spans="1:9" ht="12.75">
      <c r="A51" s="24" t="e">
        <f>CONCATENATE(IF(B58=0,"",E58),IF(B59=0,"",IF(C60&lt;20,IF(C60&lt;16,IF(C60&lt;10,E59,D60),F60),E59)),IF(B60=0,"",IF(NOT(B59=1),E60,"")),F61)</f>
        <v>#REF!</v>
      </c>
      <c r="D51" s="22"/>
      <c r="F51" s="25" t="e">
        <f>CODE(B49)</f>
        <v>#REF!</v>
      </c>
      <c r="G51" s="24"/>
      <c r="H51" s="23"/>
      <c r="I51" s="23"/>
    </row>
    <row r="52" spans="1:9" ht="12.75">
      <c r="A52" s="24" t="e">
        <f>CONCATENATE(IF(B62=0,"",E62),IF(B63=0,"",IF(C64&lt;20,IF(C64&lt;16,IF(C64&lt;10,E63,D64),F64),E63)),IF(B64=0,"",IF(NOT(B63=1),E64,"")),F65)</f>
        <v>#REF!</v>
      </c>
      <c r="B52" s="26"/>
      <c r="D52" s="27"/>
      <c r="F52" s="25" t="e">
        <f>CHAR(F51)</f>
        <v>#REF!</v>
      </c>
      <c r="G52" s="24"/>
      <c r="H52" s="23"/>
      <c r="I52" s="23"/>
    </row>
    <row r="53" spans="1:9" ht="12.75">
      <c r="A53" s="24" t="e">
        <f>CONCATENATE(IF(B66=0,"",E66),IF(B67=0,"",IF(C68&lt;20,IF(C68&lt;16,IF(C68&lt;10,E67,D68),F68),E67)),IF(B68=0,"",IF(NOT(B67=1),E68,"")),F69)</f>
        <v>#REF!</v>
      </c>
      <c r="B53" s="24"/>
      <c r="C53" s="24"/>
      <c r="D53" s="23"/>
      <c r="E53" s="29"/>
      <c r="F53" s="25" t="e">
        <f>PROPER(F52)</f>
        <v>#REF!</v>
      </c>
      <c r="G53" s="24"/>
      <c r="H53" s="23"/>
      <c r="I53" s="23"/>
    </row>
    <row r="54" spans="1:9" ht="12.75">
      <c r="A54" s="24" t="e">
        <f>CONCATENATE(IF(B70=0,"",E70),IF(B71=0,"",IF(C72&lt;20,IF(C72&lt;16,IF(C72&lt;10,E71,D72),F72),E71)),IF(B72=0,"",IF(NOT(B71=1),E72,"")),F73)</f>
        <v>#REF!</v>
      </c>
      <c r="B54" s="24"/>
      <c r="C54" s="24"/>
      <c r="D54" s="23"/>
      <c r="E54" s="29"/>
      <c r="F54" s="24"/>
      <c r="G54" s="24"/>
      <c r="H54" s="23"/>
      <c r="I54" s="23"/>
    </row>
    <row r="55" spans="1:9" ht="12.75">
      <c r="A55" s="30"/>
      <c r="B55" s="24"/>
      <c r="C55" s="24"/>
      <c r="D55" s="23"/>
      <c r="E55" s="29"/>
      <c r="F55" s="24"/>
      <c r="G55" s="24"/>
      <c r="H55" s="24"/>
      <c r="I55" s="24"/>
    </row>
    <row r="56" spans="1:9" ht="12.75">
      <c r="A56" s="30"/>
      <c r="B56" s="24"/>
      <c r="C56" s="24"/>
      <c r="D56" s="24"/>
      <c r="E56" s="32" t="e">
        <f>TRUNC(E45)</f>
        <v>#REF!</v>
      </c>
      <c r="F56" s="24" t="s">
        <v>643</v>
      </c>
      <c r="G56" s="24"/>
      <c r="H56" s="23"/>
      <c r="I56" s="24"/>
    </row>
    <row r="57" spans="1:9" ht="12.75">
      <c r="A57" s="34" t="e">
        <f>TRUNC(A58/10)</f>
        <v>#REF!</v>
      </c>
      <c r="B57" s="23"/>
      <c r="C57" s="24"/>
      <c r="D57" s="24"/>
      <c r="E57" s="24"/>
      <c r="F57" s="24"/>
      <c r="G57" s="24"/>
      <c r="H57" s="23"/>
      <c r="I57" s="24"/>
    </row>
    <row r="58" spans="1:9" ht="12.75">
      <c r="A58" s="34" t="e">
        <f>TRUNC(A59/10)</f>
        <v>#REF!</v>
      </c>
      <c r="B58" s="23" t="e">
        <f>TRUNC(RIGHT(A58))</f>
        <v>#REF!</v>
      </c>
      <c r="C58" s="24" t="e">
        <f>B58</f>
        <v>#REF!</v>
      </c>
      <c r="D58" s="24"/>
      <c r="E58" s="35" t="e">
        <f>IF(B58=1,E86,IF(B58=2,G78,IF(B58=3,G79,IF(B58=4,G80,IF(B58=5,G81,IF(B58=6,G82,IF(B58=7,G83,IF(B58=8,G84,G85))))))))</f>
        <v>#REF!</v>
      </c>
      <c r="F58" s="24"/>
      <c r="G58" s="24"/>
      <c r="H58" s="23"/>
      <c r="I58" s="24"/>
    </row>
    <row r="59" spans="1:9" ht="12.75">
      <c r="A59" s="34" t="e">
        <f>TRUNC(A60/10)</f>
        <v>#REF!</v>
      </c>
      <c r="B59" s="23" t="e">
        <f>TRUNC(RIGHT(A59))</f>
        <v>#REF!</v>
      </c>
      <c r="C59" s="24" t="e">
        <f>IF(B59=1,"",B59)</f>
        <v>#REF!</v>
      </c>
      <c r="D59" s="24"/>
      <c r="E59" s="36" t="e">
        <f>IF(OR(C59=0,B59=1),"",IF(B59=2,E78,IF(B59=3,E79,IF(B59=4,E80,IF(B59=5,E81,IF(B59=6,E82,IF(B59=7,E83,IF(B59=8,E84,E85))))))))</f>
        <v>#REF!</v>
      </c>
      <c r="F59" s="24"/>
      <c r="G59" s="24"/>
      <c r="H59" s="23"/>
      <c r="I59" s="24"/>
    </row>
    <row r="60" spans="1:9" ht="12.75">
      <c r="A60" s="34" t="e">
        <f>TRUNC(A62/10)</f>
        <v>#REF!</v>
      </c>
      <c r="B60" s="23" t="e">
        <f>TRUNC(RIGHT(A60))</f>
        <v>#REF!</v>
      </c>
      <c r="C60" s="24" t="e">
        <f>IF(B59=1,B60+10,IF(B60=0,0,B60))</f>
        <v>#REF!</v>
      </c>
      <c r="D60" s="24" t="e">
        <f>IF(AND(C60&gt;9,C60&lt;16),IF(C60=10,D77,IF(C60=11,D78,IF(C60=12,D79,IF(C60=13,D80,IF(C60=14,D81,IF(C60=15,D82,)))))),"")</f>
        <v>#REF!</v>
      </c>
      <c r="E60" s="36" t="e">
        <f>IF(B60=1,A77,IF(B60=2,A78,IF(B60=3,A79,IF(B60=4,A80,IF(B60=5,A81,IF(B60=6,A82,IF(B60=7,A83,IF(B60=8,A84,A85))))))))</f>
        <v>#REF!</v>
      </c>
      <c r="F60" s="24" t="e">
        <f>IF(AND(C60&gt;15,C60&lt;20),IF(C60=16,D83,IF(C60=17,D84,IF(C60=18,D85,IF(C60=19,D86,)))),"")</f>
        <v>#REF!</v>
      </c>
      <c r="G60" s="24"/>
      <c r="H60" s="23"/>
      <c r="I60" s="24"/>
    </row>
    <row r="61" spans="1:9" ht="12.75">
      <c r="A61" s="34"/>
      <c r="B61" s="23"/>
      <c r="C61" s="24"/>
      <c r="D61" s="23"/>
      <c r="E61" s="24" t="e">
        <f>B60+B59*10+B58*100</f>
        <v>#REF!</v>
      </c>
      <c r="F61" s="24" t="e">
        <f>IF(E61=0,"",IF(B59=1,"миллиардов ",IF(B60=1,"милиард ",IF(OR(B60=2,B60=3,B60=4),"миллиарда ","милиардов "))))</f>
        <v>#REF!</v>
      </c>
      <c r="G61" s="24"/>
      <c r="H61" s="23"/>
      <c r="I61" s="24"/>
    </row>
    <row r="62" spans="1:9" ht="12.75">
      <c r="A62" s="34" t="e">
        <f>TRUNC(A63/10)</f>
        <v>#REF!</v>
      </c>
      <c r="B62" s="23" t="e">
        <f>TRUNC(RIGHT(A62))</f>
        <v>#REF!</v>
      </c>
      <c r="C62" s="24" t="e">
        <f>B62</f>
        <v>#REF!</v>
      </c>
      <c r="D62" s="24"/>
      <c r="E62" s="35" t="e">
        <f>IF(B62=1,E86,IF(B62=2,G78,IF(B62=3,G79,IF(B62=4,G80,IF(B62=5,G81,IF(B62=6,G82,IF(B62=7,G83,IF(B62=8,G84,G85))))))))</f>
        <v>#REF!</v>
      </c>
      <c r="F62" s="24"/>
      <c r="G62" s="24"/>
      <c r="H62" s="23"/>
      <c r="I62" s="24"/>
    </row>
    <row r="63" spans="1:6" ht="12.75">
      <c r="A63" s="34" t="e">
        <f>TRUNC(A64/10)</f>
        <v>#REF!</v>
      </c>
      <c r="B63" s="23" t="e">
        <f>TRUNC(RIGHT(A63))</f>
        <v>#REF!</v>
      </c>
      <c r="C63" s="24" t="e">
        <f>IF(B63=1,"",B63)</f>
        <v>#REF!</v>
      </c>
      <c r="D63" s="24"/>
      <c r="E63" s="36" t="e">
        <f>IF(OR(C63=0,B63=1),"",IF(B63=2,E78,IF(B63=3,E79,IF(B63=4,E80,IF(B63=5,E81,IF(B63=6,E82,IF(B63=7,E83,IF(B63=8,E84,E85))))))))</f>
        <v>#REF!</v>
      </c>
      <c r="F63" s="24"/>
    </row>
    <row r="64" spans="1:9" ht="12.75">
      <c r="A64" s="34" t="e">
        <f>TRUNC(A66/10)</f>
        <v>#REF!</v>
      </c>
      <c r="B64" s="23" t="e">
        <f>TRUNC(RIGHT(A64))</f>
        <v>#REF!</v>
      </c>
      <c r="C64" s="24" t="e">
        <f>IF(B63=1,B64+10,IF(B64=0,0,B64))</f>
        <v>#REF!</v>
      </c>
      <c r="D64" s="24" t="e">
        <f>IF(AND(C64&gt;9,C64&lt;16),IF(C64=10,D77,IF(C64=11,D78,IF(C64=12,D79,IF(C64=13,D80,IF(C64=14,D81,IF(C64=15,D82,)))))),"")</f>
        <v>#REF!</v>
      </c>
      <c r="E64" s="36" t="e">
        <f>IF(B64=1,A77,IF(B64=2,A78,IF(B64=3,A79,IF(B64=4,A80,IF(B64=5,A81,IF(B64=6,A82,IF(B64=7,A83,IF(B64=8,A84,A85))))))))</f>
        <v>#REF!</v>
      </c>
      <c r="F64" s="24" t="e">
        <f>IF(AND(C64&gt;15,C64&lt;20),IF(C64=16,D83,IF(C64=17,D84,IF(C64=18,D85,IF(C64=19,D86,)))),"")</f>
        <v>#REF!</v>
      </c>
      <c r="G64" s="24"/>
      <c r="H64" s="24"/>
      <c r="I64" s="24"/>
    </row>
    <row r="65" spans="1:9" ht="12.75">
      <c r="A65" s="34"/>
      <c r="B65" s="23"/>
      <c r="C65" s="24"/>
      <c r="D65" s="24"/>
      <c r="E65" s="24" t="e">
        <f>B64+B63*10+B62*100</f>
        <v>#REF!</v>
      </c>
      <c r="F65" s="24" t="e">
        <f>IF(E65=0,"",IF(B63=1,"миллионов ",IF(B64=1,"миллион ",IF(OR(B64=2,B64=3,B64=4),"миллиона ","миллионов "))))</f>
        <v>#REF!</v>
      </c>
      <c r="G65" s="24"/>
      <c r="H65" s="24"/>
      <c r="I65" s="24"/>
    </row>
    <row r="66" spans="1:9" ht="12.75">
      <c r="A66" s="34" t="e">
        <f>TRUNC(A67/10)</f>
        <v>#REF!</v>
      </c>
      <c r="B66" s="23" t="e">
        <f>TRUNC(RIGHT(A66))</f>
        <v>#REF!</v>
      </c>
      <c r="C66" s="24" t="e">
        <f>B66</f>
        <v>#REF!</v>
      </c>
      <c r="D66" s="24"/>
      <c r="E66" s="35" t="e">
        <f>IF(B66=1,E86,IF(B66=2,G78,IF(B66=3,G79,IF(B66=4,G80,IF(B66=5,G81,IF(B66=6,G82,IF(B66=7,G83,IF(B66=8,G84,G85))))))))</f>
        <v>#REF!</v>
      </c>
      <c r="F66" s="24"/>
      <c r="G66" s="24"/>
      <c r="H66" s="24"/>
      <c r="I66" s="31"/>
    </row>
    <row r="67" spans="1:9" ht="12.75">
      <c r="A67" s="34" t="e">
        <f>TRUNC(A68/10)</f>
        <v>#REF!</v>
      </c>
      <c r="B67" s="23" t="e">
        <f>TRUNC(RIGHT(A67))</f>
        <v>#REF!</v>
      </c>
      <c r="C67" s="24" t="e">
        <f>IF(B67=1,"",B67)</f>
        <v>#REF!</v>
      </c>
      <c r="D67" s="24"/>
      <c r="E67" s="36" t="e">
        <f>IF(OR(C67=0,B67=1),"",IF(B67=2,E78,IF(B67=3,E79,IF(B67=4,E80,IF(B67=5,E81,IF(B67=6,E82,IF(B67=7,E83,IF(B67=8,E84,E85))))))))</f>
        <v>#REF!</v>
      </c>
      <c r="F67" s="24"/>
      <c r="G67" s="24"/>
      <c r="H67" s="24"/>
      <c r="I67" s="24"/>
    </row>
    <row r="68" spans="1:9" ht="12.75">
      <c r="A68" s="34" t="e">
        <f>TRUNC(A70/10)</f>
        <v>#REF!</v>
      </c>
      <c r="B68" s="23" t="e">
        <f>TRUNC(RIGHT(A68))</f>
        <v>#REF!</v>
      </c>
      <c r="C68" s="24" t="e">
        <f>IF(B67=1,B68+10,IF(B68=0,0,B68))</f>
        <v>#REF!</v>
      </c>
      <c r="D68" s="24" t="e">
        <f>IF(AND(C68&gt;9,C68&lt;16),IF(C68=10,D77,IF(C68=11,D78,IF(C68=12,D79,IF(C68=13,D80,IF(C68=14,D81,IF(C68=15,D82,)))))),"")</f>
        <v>#REF!</v>
      </c>
      <c r="E68" s="36" t="e">
        <f>IF(B68=1,B77,IF(B68=2,B78,IF(B68=3,A79,IF(B68=4,A80,IF(B68=5,A81,IF(B68=6,A82,IF(B68=7,A83,IF(B68=8,A84,A85))))))))</f>
        <v>#REF!</v>
      </c>
      <c r="F68" s="24" t="e">
        <f>IF(AND(C68&gt;15,C68&lt;20),IF(C68=16,D83,IF(C68=17,D84,IF(C68=18,D85,IF(C68=19,D86,)))),"")</f>
        <v>#REF!</v>
      </c>
      <c r="G68" s="24"/>
      <c r="H68" s="24"/>
      <c r="I68" s="24"/>
    </row>
    <row r="69" spans="1:9" ht="12.75">
      <c r="A69" s="34"/>
      <c r="B69" s="23"/>
      <c r="C69" s="24"/>
      <c r="D69" s="24"/>
      <c r="E69" s="36" t="e">
        <f>B66*100+B67*10+B68</f>
        <v>#REF!</v>
      </c>
      <c r="F69" s="24" t="e">
        <f>IF(E69=0,"",IF(B67=1,"тысяч ",IF(B68=1,"тысяча ",IF(OR(B68=2,B68=3,B68=4),"тысячи ","тысяч "))))</f>
        <v>#REF!</v>
      </c>
      <c r="G69" s="24"/>
      <c r="H69" s="24"/>
      <c r="I69" s="24"/>
    </row>
    <row r="70" spans="1:9" ht="12.75">
      <c r="A70" s="34" t="e">
        <f>TRUNC(A71/10)</f>
        <v>#REF!</v>
      </c>
      <c r="B70" s="23" t="e">
        <f>TRUNC(RIGHT(A70))</f>
        <v>#REF!</v>
      </c>
      <c r="C70" s="24" t="e">
        <f>B70</f>
        <v>#REF!</v>
      </c>
      <c r="D70" s="24"/>
      <c r="E70" s="35" t="e">
        <f>IF(B70=1,E86,IF(B70=2,G78,IF(B70=3,G79,IF(B70=4,G80,IF(B70=5,G81,IF(B70=6,G82,IF(B70=7,G83,IF(B70=8,G84,G85))))))))</f>
        <v>#REF!</v>
      </c>
      <c r="F70" s="24"/>
      <c r="G70" s="24"/>
      <c r="H70" s="24"/>
      <c r="I70" s="24"/>
    </row>
    <row r="71" spans="1:9" ht="12.75">
      <c r="A71" s="34" t="e">
        <f>TRUNC(A72/10)</f>
        <v>#REF!</v>
      </c>
      <c r="B71" s="37" t="e">
        <f>TRUNC(RIGHT(A71))</f>
        <v>#REF!</v>
      </c>
      <c r="C71" s="24" t="e">
        <f>IF(B71=1,"",B71)</f>
        <v>#REF!</v>
      </c>
      <c r="D71" s="24"/>
      <c r="E71" s="36" t="e">
        <f>IF(OR(C71=0,B71=1),"",IF(C71=2,E78,IF(C71=3,E79,IF(C71=4,E80,IF(C71=5,E81,IF(C71=6,E82,IF(C71=7,E83,IF(C71=8,E84,E85))))))))</f>
        <v>#REF!</v>
      </c>
      <c r="F71" s="24"/>
      <c r="G71" s="23"/>
      <c r="H71" s="24"/>
      <c r="I71" s="24"/>
    </row>
    <row r="72" spans="1:9" ht="12.75">
      <c r="A72" s="34" t="e">
        <f>E56</f>
        <v>#REF!</v>
      </c>
      <c r="B72" s="23" t="e">
        <f>TRUNC(RIGHT(A72))</f>
        <v>#REF!</v>
      </c>
      <c r="C72" s="24" t="e">
        <f>IF(B71=1,B72+10,IF(B72=0,0,B72))</f>
        <v>#REF!</v>
      </c>
      <c r="D72" s="24" t="e">
        <f>IF(AND(C72&gt;9,C72&lt;16),IF(C72=10,D77,IF(C72=11,D78,IF(C72=12,D79,IF(C72=13,D80,IF(C72=14,D81,IF(C72=15,D82,)))))),"")</f>
        <v>#REF!</v>
      </c>
      <c r="E72" s="36" t="e">
        <f>IF(B72=1,A77,IF(B72=2,A78,IF(B72=3,A79,IF(B72=4,A80,IF(B72=5,A81,IF(B72=6,A82,IF(B72=7,A83,IF(B72=8,A84,A85))))))))</f>
        <v>#REF!</v>
      </c>
      <c r="F72" s="24" t="e">
        <f>IF(AND(C72&gt;15,C72&lt;20),IF(C72=16,D83,IF(C72=17,D84,IF(C72=18,D85,IF(C72=19,D86,)))),"")</f>
        <v>#REF!</v>
      </c>
      <c r="G72" s="23"/>
      <c r="H72" s="24"/>
      <c r="I72" s="24"/>
    </row>
    <row r="73" spans="1:9" ht="12.75">
      <c r="A73" s="30"/>
      <c r="B73" s="37"/>
      <c r="C73" s="23"/>
      <c r="D73" s="24"/>
      <c r="E73" s="36" t="e">
        <f>B70*100+B71*10+B72</f>
        <v>#REF!</v>
      </c>
      <c r="F73" s="24" t="e">
        <f>IF(E73+E69+E65+E61=0,"ноль рублей ",IF(C72=1,"рубль ",IF(OR(C72=2,C72=3,C72=4),"рубля ","рублей ")))</f>
        <v>#REF!</v>
      </c>
      <c r="G73" s="23"/>
      <c r="H73" s="24"/>
      <c r="I73" s="24"/>
    </row>
    <row r="74" spans="1:9" ht="12.75">
      <c r="A74" s="38" t="e">
        <f>ROUND(100*(E45-E56),0)</f>
        <v>#REF!</v>
      </c>
      <c r="B74" s="24"/>
      <c r="C74" s="23" t="e">
        <f>TRUNC(A74/10)</f>
        <v>#REF!</v>
      </c>
      <c r="D74" s="24"/>
      <c r="E74" s="36" t="e">
        <f>IF(OR(C74=1,C74=0),"",IF(C74=2,E78,IF(C74=3,E79,IF(C74=4,E80,IF(C74=5,E81,IF(C74=6,E82,IF(C74=7,E83,IF(C74=8,E84,E85))))))))</f>
        <v>#REF!</v>
      </c>
      <c r="F74" s="24"/>
      <c r="G74" s="24"/>
      <c r="H74" s="23"/>
      <c r="I74" s="24"/>
    </row>
    <row r="75" spans="1:9" ht="12.75">
      <c r="A75" s="24"/>
      <c r="B75" s="24"/>
      <c r="C75" s="23" t="e">
        <f>TRUNC(A74-C74*10)</f>
        <v>#REF!</v>
      </c>
      <c r="D75" s="24"/>
      <c r="E75" s="36" t="e">
        <f>IF(C75=1,B77,IF(C75=2,B78,IF(C75=3,A79,IF(C75=4,A80,IF(C75=5,A81,IF(C75=6,A82,IF(C75=7,A83,IF(C75=8,A84,A85))))))))</f>
        <v>#REF!</v>
      </c>
      <c r="F75" s="24"/>
      <c r="G75" s="24"/>
      <c r="H75" s="23"/>
      <c r="I75" s="24"/>
    </row>
    <row r="76" spans="1:9" ht="12.75">
      <c r="A76" s="24"/>
      <c r="B76" s="24"/>
      <c r="C76" s="24"/>
      <c r="D76" s="24"/>
      <c r="E76" s="24"/>
      <c r="F76" s="24"/>
      <c r="G76" s="24"/>
      <c r="H76" s="23"/>
      <c r="I76" s="24"/>
    </row>
    <row r="77" spans="1:9" ht="12.75">
      <c r="A77" s="24" t="s">
        <v>644</v>
      </c>
      <c r="B77" s="24" t="s">
        <v>645</v>
      </c>
      <c r="C77" s="24"/>
      <c r="D77" s="24" t="s">
        <v>646</v>
      </c>
      <c r="E77" s="24"/>
      <c r="F77" s="24"/>
      <c r="G77" s="24"/>
      <c r="H77" s="23"/>
      <c r="I77" s="24"/>
    </row>
    <row r="78" spans="1:9" ht="12.75">
      <c r="A78" s="24" t="s">
        <v>647</v>
      </c>
      <c r="B78" s="24" t="s">
        <v>648</v>
      </c>
      <c r="C78" s="24"/>
      <c r="D78" s="24" t="s">
        <v>649</v>
      </c>
      <c r="E78" s="24" t="s">
        <v>650</v>
      </c>
      <c r="F78" s="24"/>
      <c r="G78" s="24" t="s">
        <v>651</v>
      </c>
      <c r="H78" s="24"/>
      <c r="I78" s="24"/>
    </row>
    <row r="79" spans="1:9" ht="12.75">
      <c r="A79" s="24" t="s">
        <v>652</v>
      </c>
      <c r="B79" s="24"/>
      <c r="C79" s="24"/>
      <c r="D79" s="24" t="s">
        <v>653</v>
      </c>
      <c r="E79" s="24" t="s">
        <v>654</v>
      </c>
      <c r="F79" s="24"/>
      <c r="G79" s="24" t="s">
        <v>655</v>
      </c>
      <c r="H79" s="24"/>
      <c r="I79" s="24"/>
    </row>
    <row r="80" spans="1:9" ht="12.75">
      <c r="A80" s="24" t="s">
        <v>656</v>
      </c>
      <c r="B80" s="24"/>
      <c r="C80" s="24"/>
      <c r="D80" s="24" t="s">
        <v>657</v>
      </c>
      <c r="E80" s="24" t="s">
        <v>658</v>
      </c>
      <c r="F80" s="24"/>
      <c r="G80" s="24" t="s">
        <v>659</v>
      </c>
      <c r="H80" s="24"/>
      <c r="I80" s="24"/>
    </row>
    <row r="81" spans="1:9" ht="12.75">
      <c r="A81" s="24" t="s">
        <v>660</v>
      </c>
      <c r="B81" s="24"/>
      <c r="C81" s="24"/>
      <c r="D81" s="24" t="s">
        <v>661</v>
      </c>
      <c r="E81" s="24" t="s">
        <v>662</v>
      </c>
      <c r="F81" s="24"/>
      <c r="G81" s="24" t="s">
        <v>364</v>
      </c>
      <c r="H81" s="24"/>
      <c r="I81" s="24"/>
    </row>
    <row r="82" spans="1:9" ht="12.75">
      <c r="A82" s="24" t="s">
        <v>365</v>
      </c>
      <c r="B82" s="24"/>
      <c r="C82" s="24"/>
      <c r="D82" s="24" t="s">
        <v>366</v>
      </c>
      <c r="E82" s="24" t="s">
        <v>367</v>
      </c>
      <c r="F82" s="24"/>
      <c r="G82" s="24" t="s">
        <v>368</v>
      </c>
      <c r="H82" s="24"/>
      <c r="I82" s="24"/>
    </row>
    <row r="83" spans="1:9" ht="12.75">
      <c r="A83" s="24" t="s">
        <v>369</v>
      </c>
      <c r="B83" s="24"/>
      <c r="C83" s="24"/>
      <c r="D83" s="24" t="s">
        <v>370</v>
      </c>
      <c r="E83" s="24" t="s">
        <v>371</v>
      </c>
      <c r="F83" s="24"/>
      <c r="G83" s="24" t="s">
        <v>372</v>
      </c>
      <c r="H83" s="24"/>
      <c r="I83" s="24"/>
    </row>
    <row r="84" spans="1:9" ht="12.75">
      <c r="A84" s="39" t="s">
        <v>373</v>
      </c>
      <c r="B84" s="24"/>
      <c r="C84" s="24"/>
      <c r="D84" s="24" t="s">
        <v>374</v>
      </c>
      <c r="E84" s="24" t="s">
        <v>375</v>
      </c>
      <c r="F84" s="24"/>
      <c r="G84" s="24" t="s">
        <v>376</v>
      </c>
      <c r="H84" s="24"/>
      <c r="I84" s="24"/>
    </row>
    <row r="85" spans="1:9" ht="12.75">
      <c r="A85" s="24" t="s">
        <v>377</v>
      </c>
      <c r="B85" s="24"/>
      <c r="C85" s="24"/>
      <c r="D85" s="24" t="s">
        <v>378</v>
      </c>
      <c r="E85" s="24" t="s">
        <v>379</v>
      </c>
      <c r="F85" s="24"/>
      <c r="G85" s="24" t="s">
        <v>380</v>
      </c>
      <c r="H85" s="24"/>
      <c r="I85" s="24"/>
    </row>
    <row r="86" spans="1:9" ht="12.75">
      <c r="A86" s="24"/>
      <c r="B86" s="24"/>
      <c r="C86" s="24"/>
      <c r="D86" s="24" t="s">
        <v>381</v>
      </c>
      <c r="E86" s="24" t="s">
        <v>382</v>
      </c>
      <c r="F86" s="24"/>
      <c r="G86" s="24"/>
      <c r="H86" s="23"/>
      <c r="I86" s="24"/>
    </row>
    <row r="96" spans="1:4" ht="12.75">
      <c r="A96" s="387"/>
      <c r="B96" s="387"/>
      <c r="C96" s="387"/>
      <c r="D96" s="387"/>
    </row>
  </sheetData>
  <sheetProtection password="E07F" sheet="1" objects="1" scenarios="1"/>
  <mergeCells count="3">
    <mergeCell ref="N2:O2"/>
    <mergeCell ref="K3:M3"/>
    <mergeCell ref="A96:D96"/>
  </mergeCells>
  <printOptions/>
  <pageMargins left="0.75" right="0.75" top="1" bottom="1" header="0.5" footer="0.5"/>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2019-03-14T08:56:03Z</cp:lastPrinted>
  <dcterms:created xsi:type="dcterms:W3CDTF">2003-10-18T11:05:50Z</dcterms:created>
  <dcterms:modified xsi:type="dcterms:W3CDTF">2021-03-17T08:41:00Z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