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774" activeTab="0"/>
  </bookViews>
  <sheets>
    <sheet name="КО-2" sheetId="1" r:id="rId1"/>
    <sheet name="Инструкция" sheetId="2" r:id="rId2"/>
  </sheets>
  <definedNames>
    <definedName name="_xlnm.Print_Area" localSheetId="1">'Инструкция'!$C$4:$C$25</definedName>
    <definedName name="_xlnm.Print_Area" localSheetId="0">'КО-2'!$C$4:$AJ$53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C57" authorId="0">
      <text>
        <r>
          <rPr>
            <b/>
            <sz val="8"/>
            <rFont val="Tahoma"/>
            <family val="0"/>
          </rPr>
          <t>выберите из раскрывающегося списка порядковый номер работника</t>
        </r>
      </text>
    </comment>
    <comment ref="AU57" authorId="0">
      <text>
        <r>
          <rPr>
            <b/>
            <sz val="8"/>
            <rFont val="Tahoma"/>
            <family val="0"/>
          </rPr>
          <t>выберите из раскрывающегося списка порядковый номер основания</t>
        </r>
      </text>
    </comment>
  </commentList>
</comments>
</file>

<file path=xl/sharedStrings.xml><?xml version="1.0" encoding="utf-8"?>
<sst xmlns="http://schemas.openxmlformats.org/spreadsheetml/2006/main" count="81" uniqueCount="70">
  <si>
    <t>ИНСТРУКЦИЯ</t>
  </si>
  <si>
    <t>Перейти к заполнению формы</t>
  </si>
  <si>
    <t>УТВЕРЖДЕНО</t>
  </si>
  <si>
    <t>Приложение 3</t>
  </si>
  <si>
    <t>Получил</t>
  </si>
  <si>
    <t>(наименование организации)</t>
  </si>
  <si>
    <t>РАСХОДНЫЙ</t>
  </si>
  <si>
    <t>КАССОВЫЙ ОРДЕР №</t>
  </si>
  <si>
    <t>Корреспондирующий счет, субсчет</t>
  </si>
  <si>
    <t>Выдать</t>
  </si>
  <si>
    <t>Основание</t>
  </si>
  <si>
    <t xml:space="preserve">Сумма </t>
  </si>
  <si>
    <t>(прописью)</t>
  </si>
  <si>
    <t>Приложение</t>
  </si>
  <si>
    <t>Руководитель</t>
  </si>
  <si>
    <t>(подпись)</t>
  </si>
  <si>
    <t>(инициалы, фамилия)</t>
  </si>
  <si>
    <t>Главный бухгалтер</t>
  </si>
  <si>
    <t>(подпись получателя)</t>
  </si>
  <si>
    <t>(данные о документе, удостоверяющем (подтверждающем) личность получателя)</t>
  </si>
  <si>
    <t>Выдал кассир</t>
  </si>
  <si>
    <t>Постановление
Министерства финансов
Республики Беларусь
29.03.2010 № 38</t>
  </si>
  <si>
    <t>В случае наличия прилагаемого к ордерам КО-2, КО-2в документа (заявление, счет и др.) с разрешительной надписью руководителя его подпись на ордерах КО-2, КО-2в не требуется.</t>
  </si>
  <si>
    <t>Перейти к инструкции по заполнению формы</t>
  </si>
  <si>
    <t>(фамилия, собственное имя и отчество (если таковое имеется))</t>
  </si>
  <si>
    <t>4. Ордера КО-1, КО-1в заполняются при поступлении в кассы наличных денег соответственно в белорусских рублях и иностранной валюте.</t>
  </si>
  <si>
    <t>5. Ордера КО-2, КО-2в заполняются при выдаче из кассы наличных денег соответственно в белорусских рублях и иностранной валюте.</t>
  </si>
  <si>
    <t>Ф.И.О.</t>
  </si>
  <si>
    <t>Документ удостоверяющий личность</t>
  </si>
  <si>
    <t>Иванову Ивану Ивановичу</t>
  </si>
  <si>
    <t>Петрову Николаю Степановичу</t>
  </si>
  <si>
    <t>Орловой Ирине Анатольевне</t>
  </si>
  <si>
    <t>Паспорт МР 1254698, выдан Ленинским РУВД г. Минска, 15.02.2006</t>
  </si>
  <si>
    <t>Паспорт МР 6594587, выдан Партизанским РУВД г. Минска, 05.06.2008</t>
  </si>
  <si>
    <t>Паспорт МР 8795642, выдан Фрунзенским РУВД г. Минска, 22.04.2002</t>
  </si>
  <si>
    <t>Аванс на командировочные расходы</t>
  </si>
  <si>
    <t>Вознаграждение по договору подряда</t>
  </si>
  <si>
    <t>Заработная плата</t>
  </si>
  <si>
    <t>Оплата командировочных расходов</t>
  </si>
  <si>
    <t>Оплата хозяйственных расходов</t>
  </si>
  <si>
    <t>авансовый отчет № 2 от 08.01.2010</t>
  </si>
  <si>
    <t>договор подряда № 25 от 15.01.2010</t>
  </si>
  <si>
    <t>приказ № 188 от 05.03.2010</t>
  </si>
  <si>
    <t>Предъявлен</t>
  </si>
  <si>
    <t>документ</t>
  </si>
  <si>
    <t>Для автоматического заполнения ордера необходимо заполнить таблицы, расположенные ниже расходного кассового ордера, затем в этих таблицах, в ячейках окрашенных зеленым цветом, выбрать из раскрывающегося списка порядковый номер работника и также основания.</t>
  </si>
  <si>
    <t>Форма действует с 01.07.2016 года</t>
  </si>
  <si>
    <t>к постановлению</t>
  </si>
  <si>
    <t>Министерства финансов</t>
  </si>
  <si>
    <t>Республики Беларусь</t>
  </si>
  <si>
    <t>29.03.2010 № 38</t>
  </si>
  <si>
    <t>(в редакции постановления</t>
  </si>
  <si>
    <t>13.06.2016 № 44)</t>
  </si>
  <si>
    <t>Форма</t>
  </si>
  <si>
    <t>Сумма, руб. коп.</t>
  </si>
  <si>
    <t>ноль для копеек</t>
  </si>
  <si>
    <t xml:space="preserve"> копейка</t>
  </si>
  <si>
    <t xml:space="preserve"> белорусский рубль</t>
  </si>
  <si>
    <t xml:space="preserve"> копейки</t>
  </si>
  <si>
    <t xml:space="preserve"> белорусских рубля</t>
  </si>
  <si>
    <t xml:space="preserve"> копеек</t>
  </si>
  <si>
    <t xml:space="preserve"> белорусских рублей</t>
  </si>
  <si>
    <t>Инструкция по заполнению формы действует с 01.07.2016 года</t>
  </si>
  <si>
    <t>по заполнению форм первичных учетных документов по оформлению кассовых операций</t>
  </si>
  <si>
    <t>1. Настоящая Инструкция определяет порядок заполнения форм первичных учетных документов по оформлению кассовых операций приходный кассовый ордер (далее – ордер КО-1), приходный кассовый ордер (валютный) (далее – КО-1в), расходный кассовый ордер (далее – КО-2), расходный кассовый ордер (валютный) (далее – КО-2в).</t>
  </si>
  <si>
    <t>2. Исключен.</t>
  </si>
  <si>
    <t>3. Ордера КО-1, КО-1в, КО-2, КО-2в заполняются вручную и (или) с помощью технических средств. В графе «Сумма, руб. коп.» ордеров КО-1, КО-2 указывается сумма наличных денег в белорусских рублях с двумя десятичными знаками после запятой.</t>
  </si>
  <si>
    <t>В строке «Принято от» указываются фамилия, собственное имя и отчество (если таковое имеется) физического лица, от которого принимаются наличные деньги, а также наименование организации в случае, если лицо действует по доверенности от ее имени. В строке «Основание» указывается основание (вид, источник) поступления наличных денег. В строке «Приложение» перечисляются прилагаемые документы (при их наличии). В строке «Главный бухгалтер» указываются подпись, инициалы, фамилия главного бухгалтера или иного лица, имеющего соответствующие полномочия.</t>
  </si>
  <si>
    <t>В подтверждение факта приема наличных денег выдается отрывная часть ордеров КО-1, КО-1в – квитанция к ним.</t>
  </si>
  <si>
    <t>В строке «Основание» указывается основание выдачи наличных денег. В строке «Приложение» перечисляются прилагаемые документы (при их наличии). В строке «Предъявлен документ» указываются данные о документе, удостоверяющем (подтверждающем) личность физического лица, которое получает наличные деньги. В строке «Руководитель» указываются подпись, инициалы, фамилия руководителя или иного лица, имеющего соответствующие полномочия. В строке «Главный бухгалтер» указываются подпись, инициалы, фамилия главного бухгалтера или иного лица, имеющего соответствующие полномочия.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</si>
</sst>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%"/>
    <numFmt numFmtId="184" formatCode="0.000"/>
    <numFmt numFmtId="185" formatCode="0.0"/>
    <numFmt numFmtId="186" formatCode="_-* #,##0.00[$р.-419]_-;\-* #,##0.00[$р.-419]_-;_-* &quot;-&quot;??[$р.-419]_-;_-@_-"/>
    <numFmt numFmtId="187" formatCode="[$-FC19]d\ mmmm\ yyyy\ &quot;г.&quot;"/>
    <numFmt numFmtId="188" formatCode="[$-F800]dddd\,\ mmmm\ dd\,\ yyyy"/>
    <numFmt numFmtId="189" formatCode="[$-FC19]\d\ \m\m\m\m\ \y\y\y\y\ &quot;г.&quot;"/>
  </numFmts>
  <fonts count="60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.5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10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9"/>
      <name val="Tahoma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6"/>
      <color indexed="26"/>
      <name val="Arial Cyr"/>
      <family val="0"/>
    </font>
    <font>
      <b/>
      <sz val="6"/>
      <color indexed="26"/>
      <name val="Arial Cyr"/>
      <family val="2"/>
    </font>
    <font>
      <sz val="6"/>
      <color indexed="26"/>
      <name val="Tahoma"/>
      <family val="2"/>
    </font>
    <font>
      <b/>
      <sz val="6"/>
      <color indexed="26"/>
      <name val="Tahoma"/>
      <family val="2"/>
    </font>
    <font>
      <sz val="9"/>
      <color indexed="12"/>
      <name val="Tahoma"/>
      <family val="2"/>
    </font>
    <font>
      <sz val="10"/>
      <name val="Helv"/>
      <family val="2"/>
    </font>
    <font>
      <sz val="8"/>
      <color indexed="43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>
      <alignment/>
      <protection/>
    </xf>
    <xf numFmtId="0" fontId="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34" borderId="12" xfId="0" applyFont="1" applyFill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horizontal="right"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" fillId="35" borderId="0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2" fillId="35" borderId="0" xfId="0" applyFont="1" applyFill="1" applyAlignment="1" applyProtection="1">
      <alignment vertical="center"/>
      <protection/>
    </xf>
    <xf numFmtId="49" fontId="1" fillId="35" borderId="0" xfId="0" applyNumberFormat="1" applyFont="1" applyFill="1" applyBorder="1" applyAlignment="1" applyProtection="1">
      <alignment horizontal="center" vertical="center"/>
      <protection/>
    </xf>
    <xf numFmtId="49" fontId="2" fillId="35" borderId="0" xfId="0" applyNumberFormat="1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horizontal="left" vertical="center"/>
      <protection/>
    </xf>
    <xf numFmtId="49" fontId="1" fillId="35" borderId="0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6" borderId="0" xfId="0" applyFont="1" applyFill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justify" vertical="center" wrapText="1"/>
    </xf>
    <xf numFmtId="0" fontId="2" fillId="35" borderId="14" xfId="0" applyFont="1" applyFill="1" applyBorder="1" applyAlignment="1">
      <alignment horizontal="justify"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16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0" fontId="12" fillId="35" borderId="0" xfId="0" applyFont="1" applyFill="1" applyAlignment="1">
      <alignment/>
    </xf>
    <xf numFmtId="0" fontId="2" fillId="34" borderId="0" xfId="0" applyFont="1" applyFill="1" applyBorder="1" applyAlignment="1" applyProtection="1">
      <alignment horizontal="right" vertical="center" wrapText="1"/>
      <protection/>
    </xf>
    <xf numFmtId="0" fontId="2" fillId="35" borderId="13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vertical="center"/>
      <protection/>
    </xf>
    <xf numFmtId="0" fontId="2" fillId="35" borderId="0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vertical="center"/>
      <protection/>
    </xf>
    <xf numFmtId="0" fontId="2" fillId="35" borderId="13" xfId="0" applyFont="1" applyFill="1" applyBorder="1" applyAlignment="1" applyProtection="1">
      <alignment horizontal="left" vertical="center"/>
      <protection/>
    </xf>
    <xf numFmtId="0" fontId="2" fillId="35" borderId="15" xfId="0" applyFont="1" applyFill="1" applyBorder="1" applyAlignment="1" applyProtection="1">
      <alignment vertical="center"/>
      <protection/>
    </xf>
    <xf numFmtId="0" fontId="2" fillId="35" borderId="16" xfId="0" applyFont="1" applyFill="1" applyBorder="1" applyAlignment="1" applyProtection="1">
      <alignment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0" fontId="2" fillId="35" borderId="14" xfId="0" applyFont="1" applyFill="1" applyBorder="1" applyAlignment="1">
      <alignment horizontal="left" vertical="center" wrapText="1"/>
    </xf>
    <xf numFmtId="0" fontId="12" fillId="35" borderId="0" xfId="0" applyFont="1" applyFill="1" applyAlignment="1">
      <alignment horizontal="center"/>
    </xf>
    <xf numFmtId="0" fontId="11" fillId="35" borderId="0" xfId="0" applyFont="1" applyFill="1" applyAlignment="1">
      <alignment horizontal="distributed"/>
    </xf>
    <xf numFmtId="0" fontId="11" fillId="35" borderId="0" xfId="0" applyFont="1" applyFill="1" applyAlignment="1">
      <alignment horizontal="left"/>
    </xf>
    <xf numFmtId="0" fontId="4" fillId="35" borderId="0" xfId="0" applyFont="1" applyFill="1" applyBorder="1" applyAlignment="1" applyProtection="1">
      <alignment horizontal="center" vertical="center"/>
      <protection/>
    </xf>
    <xf numFmtId="0" fontId="4" fillId="35" borderId="0" xfId="0" applyNumberFormat="1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vertical="center"/>
      <protection locked="0"/>
    </xf>
    <xf numFmtId="0" fontId="1" fillId="35" borderId="0" xfId="0" applyFont="1" applyFill="1" applyBorder="1" applyAlignment="1" applyProtection="1">
      <alignment horizontal="left" vertical="center"/>
      <protection/>
    </xf>
    <xf numFmtId="0" fontId="12" fillId="35" borderId="0" xfId="0" applyFont="1" applyFill="1" applyAlignment="1">
      <alignment horizontal="left" vertical="center"/>
    </xf>
    <xf numFmtId="0" fontId="11" fillId="35" borderId="0" xfId="0" applyNumberFormat="1" applyFont="1" applyFill="1" applyAlignment="1">
      <alignment horizontal="justify" vertical="center" wrapText="1"/>
    </xf>
    <xf numFmtId="0" fontId="11" fillId="35" borderId="0" xfId="0" applyFont="1" applyFill="1" applyAlignment="1">
      <alignment horizontal="justify" vertical="center" wrapText="1"/>
    </xf>
    <xf numFmtId="0" fontId="14" fillId="36" borderId="0" xfId="0" applyNumberFormat="1" applyFont="1" applyFill="1" applyAlignment="1" applyProtection="1">
      <alignment/>
      <protection/>
    </xf>
    <xf numFmtId="0" fontId="14" fillId="36" borderId="0" xfId="0" applyNumberFormat="1" applyFont="1" applyFill="1" applyBorder="1" applyAlignment="1" applyProtection="1">
      <alignment/>
      <protection/>
    </xf>
    <xf numFmtId="4" fontId="15" fillId="36" borderId="0" xfId="0" applyNumberFormat="1" applyFont="1" applyFill="1" applyBorder="1" applyAlignment="1" applyProtection="1">
      <alignment horizontal="right"/>
      <protection/>
    </xf>
    <xf numFmtId="0" fontId="16" fillId="36" borderId="0" xfId="0" applyNumberFormat="1" applyFont="1" applyFill="1" applyAlignment="1" applyProtection="1">
      <alignment/>
      <protection/>
    </xf>
    <xf numFmtId="0" fontId="17" fillId="36" borderId="0" xfId="0" applyNumberFormat="1" applyFont="1" applyFill="1" applyAlignment="1" applyProtection="1">
      <alignment/>
      <protection/>
    </xf>
    <xf numFmtId="4" fontId="17" fillId="36" borderId="0" xfId="0" applyNumberFormat="1" applyFont="1" applyFill="1" applyAlignment="1" applyProtection="1">
      <alignment horizontal="right"/>
      <protection/>
    </xf>
    <xf numFmtId="0" fontId="14" fillId="36" borderId="0" xfId="0" applyNumberFormat="1" applyFont="1" applyFill="1" applyAlignment="1" applyProtection="1">
      <alignment horizontal="right"/>
      <protection/>
    </xf>
    <xf numFmtId="0" fontId="14" fillId="36" borderId="0" xfId="0" applyNumberFormat="1" applyFont="1" applyFill="1" applyAlignment="1" applyProtection="1">
      <alignment/>
      <protection/>
    </xf>
    <xf numFmtId="0" fontId="15" fillId="36" borderId="0" xfId="0" applyNumberFormat="1" applyFont="1" applyFill="1" applyAlignment="1" applyProtection="1">
      <alignment horizontal="center"/>
      <protection/>
    </xf>
    <xf numFmtId="186" fontId="14" fillId="36" borderId="0" xfId="0" applyNumberFormat="1" applyFont="1" applyFill="1" applyAlignment="1" applyProtection="1">
      <alignment/>
      <protection/>
    </xf>
    <xf numFmtId="2" fontId="14" fillId="36" borderId="0" xfId="0" applyNumberFormat="1" applyFont="1" applyFill="1" applyAlignment="1" applyProtection="1">
      <alignment horizontal="right"/>
      <protection/>
    </xf>
    <xf numFmtId="0" fontId="14" fillId="36" borderId="0" xfId="0" applyNumberFormat="1" applyFont="1" applyFill="1" applyAlignment="1" applyProtection="1">
      <alignment horizontal="right"/>
      <protection/>
    </xf>
    <xf numFmtId="0" fontId="14" fillId="36" borderId="0" xfId="0" applyNumberFormat="1" applyFont="1" applyFill="1" applyAlignment="1" applyProtection="1">
      <alignment shrinkToFit="1"/>
      <protection/>
    </xf>
    <xf numFmtId="0" fontId="14" fillId="36" borderId="0" xfId="0" applyNumberFormat="1" applyFont="1" applyFill="1" applyAlignment="1" applyProtection="1">
      <alignment horizontal="left"/>
      <protection/>
    </xf>
    <xf numFmtId="4" fontId="14" fillId="36" borderId="0" xfId="0" applyNumberFormat="1" applyFont="1" applyFill="1" applyAlignment="1" applyProtection="1">
      <alignment horizontal="right"/>
      <protection/>
    </xf>
    <xf numFmtId="4" fontId="14" fillId="36" borderId="0" xfId="0" applyNumberFormat="1" applyFont="1" applyFill="1" applyAlignment="1" applyProtection="1">
      <alignment horizontal="left"/>
      <protection/>
    </xf>
    <xf numFmtId="3" fontId="14" fillId="36" borderId="0" xfId="0" applyNumberFormat="1" applyFont="1" applyFill="1" applyAlignment="1" applyProtection="1">
      <alignment/>
      <protection/>
    </xf>
    <xf numFmtId="1" fontId="14" fillId="36" borderId="0" xfId="0" applyNumberFormat="1" applyFont="1" applyFill="1" applyAlignment="1" applyProtection="1">
      <alignment horizontal="right"/>
      <protection/>
    </xf>
    <xf numFmtId="0" fontId="14" fillId="36" borderId="0" xfId="0" applyNumberFormat="1" applyFont="1" applyFill="1" applyBorder="1" applyAlignment="1" applyProtection="1">
      <alignment/>
      <protection/>
    </xf>
    <xf numFmtId="0" fontId="16" fillId="33" borderId="0" xfId="0" applyFont="1" applyFill="1" applyAlignment="1" applyProtection="1">
      <alignment vertical="center"/>
      <protection/>
    </xf>
    <xf numFmtId="0" fontId="18" fillId="36" borderId="0" xfId="0" applyNumberFormat="1" applyFont="1" applyFill="1" applyAlignment="1" applyProtection="1">
      <alignment/>
      <protection/>
    </xf>
    <xf numFmtId="0" fontId="18" fillId="36" borderId="0" xfId="0" applyNumberFormat="1" applyFont="1" applyFill="1" applyBorder="1" applyAlignment="1" applyProtection="1">
      <alignment/>
      <protection/>
    </xf>
    <xf numFmtId="4" fontId="19" fillId="36" borderId="0" xfId="0" applyNumberFormat="1" applyFont="1" applyFill="1" applyBorder="1" applyAlignment="1" applyProtection="1">
      <alignment horizontal="right"/>
      <protection/>
    </xf>
    <xf numFmtId="0" fontId="20" fillId="36" borderId="0" xfId="0" applyNumberFormat="1" applyFont="1" applyFill="1" applyAlignment="1" applyProtection="1">
      <alignment/>
      <protection/>
    </xf>
    <xf numFmtId="0" fontId="21" fillId="36" borderId="0" xfId="0" applyNumberFormat="1" applyFont="1" applyFill="1" applyAlignment="1" applyProtection="1">
      <alignment/>
      <protection/>
    </xf>
    <xf numFmtId="4" fontId="21" fillId="36" borderId="0" xfId="0" applyNumberFormat="1" applyFont="1" applyFill="1" applyAlignment="1" applyProtection="1">
      <alignment horizontal="right"/>
      <protection/>
    </xf>
    <xf numFmtId="0" fontId="18" fillId="36" borderId="0" xfId="0" applyNumberFormat="1" applyFont="1" applyFill="1" applyAlignment="1" applyProtection="1">
      <alignment horizontal="right"/>
      <protection/>
    </xf>
    <xf numFmtId="0" fontId="18" fillId="36" borderId="0" xfId="0" applyNumberFormat="1" applyFont="1" applyFill="1" applyAlignment="1" applyProtection="1">
      <alignment/>
      <protection/>
    </xf>
    <xf numFmtId="186" fontId="18" fillId="36" borderId="0" xfId="0" applyNumberFormat="1" applyFont="1" applyFill="1" applyAlignment="1" applyProtection="1">
      <alignment/>
      <protection/>
    </xf>
    <xf numFmtId="2" fontId="18" fillId="36" borderId="0" xfId="0" applyNumberFormat="1" applyFont="1" applyFill="1" applyAlignment="1" applyProtection="1">
      <alignment horizontal="right"/>
      <protection/>
    </xf>
    <xf numFmtId="0" fontId="18" fillId="36" borderId="0" xfId="0" applyNumberFormat="1" applyFont="1" applyFill="1" applyAlignment="1" applyProtection="1">
      <alignment horizontal="right"/>
      <protection/>
    </xf>
    <xf numFmtId="0" fontId="18" fillId="36" borderId="0" xfId="0" applyNumberFormat="1" applyFont="1" applyFill="1" applyAlignment="1" applyProtection="1">
      <alignment shrinkToFit="1"/>
      <protection/>
    </xf>
    <xf numFmtId="0" fontId="18" fillId="36" borderId="0" xfId="0" applyNumberFormat="1" applyFont="1" applyFill="1" applyAlignment="1" applyProtection="1">
      <alignment horizontal="left"/>
      <protection/>
    </xf>
    <xf numFmtId="4" fontId="18" fillId="36" borderId="0" xfId="0" applyNumberFormat="1" applyFont="1" applyFill="1" applyAlignment="1" applyProtection="1">
      <alignment horizontal="right"/>
      <protection/>
    </xf>
    <xf numFmtId="4" fontId="18" fillId="36" borderId="0" xfId="0" applyNumberFormat="1" applyFont="1" applyFill="1" applyAlignment="1" applyProtection="1">
      <alignment horizontal="left"/>
      <protection/>
    </xf>
    <xf numFmtId="3" fontId="18" fillId="36" borderId="0" xfId="0" applyNumberFormat="1" applyFont="1" applyFill="1" applyAlignment="1" applyProtection="1">
      <alignment/>
      <protection/>
    </xf>
    <xf numFmtId="1" fontId="18" fillId="36" borderId="0" xfId="0" applyNumberFormat="1" applyFont="1" applyFill="1" applyAlignment="1" applyProtection="1">
      <alignment horizontal="right"/>
      <protection/>
    </xf>
    <xf numFmtId="0" fontId="18" fillId="36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 vertical="center"/>
      <protection/>
    </xf>
    <xf numFmtId="0" fontId="19" fillId="36" borderId="0" xfId="0" applyNumberFormat="1" applyFont="1" applyFill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right" vertical="center"/>
      <protection/>
    </xf>
    <xf numFmtId="0" fontId="1" fillId="35" borderId="0" xfId="0" applyNumberFormat="1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horizontal="left" vertical="center"/>
      <protection/>
    </xf>
    <xf numFmtId="0" fontId="2" fillId="34" borderId="16" xfId="0" applyFont="1" applyFill="1" applyBorder="1" applyAlignment="1" applyProtection="1">
      <alignment horizontal="left" vertical="center"/>
      <protection/>
    </xf>
    <xf numFmtId="0" fontId="2" fillId="34" borderId="17" xfId="0" applyFont="1" applyFill="1" applyBorder="1" applyAlignment="1" applyProtection="1">
      <alignment horizontal="left" vertical="center"/>
      <protection/>
    </xf>
    <xf numFmtId="0" fontId="14" fillId="35" borderId="15" xfId="0" applyNumberFormat="1" applyFont="1" applyFill="1" applyBorder="1" applyAlignment="1" applyProtection="1">
      <alignment horizontal="right"/>
      <protection/>
    </xf>
    <xf numFmtId="0" fontId="14" fillId="35" borderId="16" xfId="0" applyNumberFormat="1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left" vertical="center"/>
      <protection/>
    </xf>
    <xf numFmtId="0" fontId="2" fillId="34" borderId="21" xfId="0" applyFont="1" applyFill="1" applyBorder="1" applyAlignment="1" applyProtection="1">
      <alignment vertical="center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2" fillId="35" borderId="23" xfId="0" applyFont="1" applyFill="1" applyBorder="1" applyAlignment="1" applyProtection="1">
      <alignment vertical="center"/>
      <protection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16" fillId="36" borderId="0" xfId="0" applyFont="1" applyFill="1" applyBorder="1" applyAlignment="1" applyProtection="1">
      <alignment/>
      <protection locked="0"/>
    </xf>
    <xf numFmtId="0" fontId="16" fillId="36" borderId="0" xfId="0" applyFont="1" applyFill="1" applyBorder="1" applyAlignment="1" applyProtection="1">
      <alignment/>
      <protection/>
    </xf>
    <xf numFmtId="0" fontId="24" fillId="36" borderId="0" xfId="0" applyFont="1" applyFill="1" applyBorder="1" applyAlignment="1" applyProtection="1">
      <alignment/>
      <protection locked="0"/>
    </xf>
    <xf numFmtId="0" fontId="24" fillId="36" borderId="0" xfId="0" applyFont="1" applyFill="1" applyBorder="1" applyAlignment="1" applyProtection="1">
      <alignment/>
      <protection/>
    </xf>
    <xf numFmtId="4" fontId="24" fillId="36" borderId="0" xfId="0" applyNumberFormat="1" applyFont="1" applyFill="1" applyBorder="1" applyAlignment="1" applyProtection="1">
      <alignment/>
      <protection/>
    </xf>
    <xf numFmtId="3" fontId="24" fillId="36" borderId="0" xfId="0" applyNumberFormat="1" applyFont="1" applyFill="1" applyBorder="1" applyAlignment="1" applyProtection="1">
      <alignment horizontal="right"/>
      <protection/>
    </xf>
    <xf numFmtId="3" fontId="24" fillId="36" borderId="0" xfId="0" applyNumberFormat="1" applyFont="1" applyFill="1" applyBorder="1" applyAlignment="1" applyProtection="1">
      <alignment/>
      <protection/>
    </xf>
    <xf numFmtId="1" fontId="24" fillId="36" borderId="0" xfId="0" applyNumberFormat="1" applyFont="1" applyFill="1" applyBorder="1" applyAlignment="1" applyProtection="1">
      <alignment horizontal="right"/>
      <protection/>
    </xf>
    <xf numFmtId="0" fontId="24" fillId="36" borderId="0" xfId="0" applyFont="1" applyFill="1" applyBorder="1" applyAlignment="1" applyProtection="1">
      <alignment horizontal="right"/>
      <protection/>
    </xf>
    <xf numFmtId="0" fontId="24" fillId="36" borderId="0" xfId="53" applyFont="1" applyFill="1" applyBorder="1" applyAlignment="1" applyProtection="1">
      <alignment horizontal="right" vertical="top"/>
      <protection/>
    </xf>
    <xf numFmtId="0" fontId="24" fillId="36" borderId="0" xfId="53" applyFont="1" applyFill="1" applyBorder="1" applyAlignment="1" applyProtection="1">
      <alignment vertical="top"/>
      <protection/>
    </xf>
    <xf numFmtId="0" fontId="24" fillId="36" borderId="0" xfId="53" applyFont="1" applyFill="1" applyBorder="1" applyAlignment="1" applyProtection="1">
      <alignment horizontal="right" vertical="center"/>
      <protection/>
    </xf>
    <xf numFmtId="0" fontId="24" fillId="36" borderId="0" xfId="53" applyFont="1" applyFill="1" applyBorder="1" applyAlignment="1" applyProtection="1">
      <alignment vertical="center"/>
      <protection/>
    </xf>
    <xf numFmtId="0" fontId="22" fillId="33" borderId="0" xfId="0" applyFont="1" applyFill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left" vertical="center" wrapText="1"/>
      <protection/>
    </xf>
    <xf numFmtId="0" fontId="2" fillId="34" borderId="20" xfId="0" applyFont="1" applyFill="1" applyBorder="1" applyAlignment="1" applyProtection="1">
      <alignment horizontal="left" vertical="center" wrapText="1"/>
      <protection/>
    </xf>
    <xf numFmtId="0" fontId="1" fillId="35" borderId="24" xfId="0" applyNumberFormat="1" applyFont="1" applyFill="1" applyBorder="1" applyAlignment="1" applyProtection="1">
      <alignment horizontal="left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2" fillId="38" borderId="26" xfId="0" applyFont="1" applyFill="1" applyBorder="1" applyAlignment="1" applyProtection="1">
      <alignment horizontal="center" vertical="center"/>
      <protection/>
    </xf>
    <xf numFmtId="0" fontId="2" fillId="38" borderId="27" xfId="0" applyFont="1" applyFill="1" applyBorder="1" applyAlignment="1" applyProtection="1">
      <alignment horizontal="center" vertical="center"/>
      <protection/>
    </xf>
    <xf numFmtId="0" fontId="2" fillId="38" borderId="28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left" vertical="center" wrapText="1"/>
      <protection/>
    </xf>
    <xf numFmtId="0" fontId="2" fillId="38" borderId="22" xfId="0" applyFont="1" applyFill="1" applyBorder="1" applyAlignment="1" applyProtection="1">
      <alignment horizontal="center" vertical="center"/>
      <protection/>
    </xf>
    <xf numFmtId="0" fontId="5" fillId="36" borderId="16" xfId="42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4" fillId="35" borderId="25" xfId="0" applyNumberFormat="1" applyFont="1" applyFill="1" applyBorder="1" applyAlignment="1" applyProtection="1">
      <alignment horizontal="center" vertical="center"/>
      <protection/>
    </xf>
    <xf numFmtId="0" fontId="1" fillId="35" borderId="24" xfId="0" applyNumberFormat="1" applyFont="1" applyFill="1" applyBorder="1" applyAlignment="1" applyProtection="1">
      <alignment horizontal="center" vertical="center"/>
      <protection/>
    </xf>
    <xf numFmtId="0" fontId="2" fillId="35" borderId="24" xfId="0" applyFont="1" applyFill="1" applyBorder="1" applyAlignment="1" applyProtection="1">
      <alignment horizontal="center" vertical="center"/>
      <protection/>
    </xf>
    <xf numFmtId="0" fontId="2" fillId="35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35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horizontal="left" vertical="center"/>
      <protection/>
    </xf>
    <xf numFmtId="0" fontId="1" fillId="35" borderId="24" xfId="0" applyNumberFormat="1" applyFont="1" applyFill="1" applyBorder="1" applyAlignment="1" applyProtection="1">
      <alignment horizontal="center"/>
      <protection/>
    </xf>
    <xf numFmtId="0" fontId="2" fillId="39" borderId="31" xfId="0" applyFont="1" applyFill="1" applyBorder="1" applyAlignment="1" applyProtection="1">
      <alignment horizontal="center" vertical="center" wrapText="1"/>
      <protection/>
    </xf>
    <xf numFmtId="0" fontId="2" fillId="39" borderId="25" xfId="0" applyFont="1" applyFill="1" applyBorder="1" applyAlignment="1" applyProtection="1">
      <alignment horizontal="center" vertical="center" wrapText="1"/>
      <protection/>
    </xf>
    <xf numFmtId="0" fontId="2" fillId="39" borderId="32" xfId="0" applyFont="1" applyFill="1" applyBorder="1" applyAlignment="1" applyProtection="1">
      <alignment horizontal="center" vertical="center" wrapText="1"/>
      <protection/>
    </xf>
    <xf numFmtId="0" fontId="2" fillId="39" borderId="33" xfId="0" applyFont="1" applyFill="1" applyBorder="1" applyAlignment="1" applyProtection="1">
      <alignment horizontal="center" vertical="center" wrapText="1"/>
      <protection/>
    </xf>
    <xf numFmtId="0" fontId="2" fillId="39" borderId="24" xfId="0" applyFont="1" applyFill="1" applyBorder="1" applyAlignment="1" applyProtection="1">
      <alignment horizontal="center" vertical="center" wrapText="1"/>
      <protection/>
    </xf>
    <xf numFmtId="0" fontId="2" fillId="39" borderId="34" xfId="0" applyFont="1" applyFill="1" applyBorder="1" applyAlignment="1" applyProtection="1">
      <alignment horizontal="center" vertical="center" wrapText="1"/>
      <protection/>
    </xf>
    <xf numFmtId="0" fontId="2" fillId="39" borderId="31" xfId="0" applyFont="1" applyFill="1" applyBorder="1" applyAlignment="1" applyProtection="1">
      <alignment horizontal="center" vertical="center"/>
      <protection/>
    </xf>
    <xf numFmtId="0" fontId="2" fillId="39" borderId="25" xfId="0" applyFont="1" applyFill="1" applyBorder="1" applyAlignment="1" applyProtection="1">
      <alignment horizontal="center" vertical="center"/>
      <protection/>
    </xf>
    <xf numFmtId="0" fontId="2" fillId="39" borderId="32" xfId="0" applyFont="1" applyFill="1" applyBorder="1" applyAlignment="1" applyProtection="1">
      <alignment horizontal="center" vertical="center"/>
      <protection/>
    </xf>
    <xf numFmtId="0" fontId="2" fillId="39" borderId="33" xfId="0" applyFont="1" applyFill="1" applyBorder="1" applyAlignment="1" applyProtection="1">
      <alignment horizontal="center" vertical="center"/>
      <protection/>
    </xf>
    <xf numFmtId="0" fontId="2" fillId="39" borderId="24" xfId="0" applyFont="1" applyFill="1" applyBorder="1" applyAlignment="1" applyProtection="1">
      <alignment horizontal="center" vertical="center"/>
      <protection/>
    </xf>
    <xf numFmtId="0" fontId="2" fillId="39" borderId="34" xfId="0" applyFont="1" applyFill="1" applyBorder="1" applyAlignment="1" applyProtection="1">
      <alignment horizontal="center" vertical="center"/>
      <protection/>
    </xf>
    <xf numFmtId="188" fontId="1" fillId="35" borderId="0" xfId="0" applyNumberFormat="1" applyFont="1" applyFill="1" applyBorder="1" applyAlignment="1" applyProtection="1">
      <alignment horizontal="left" vertical="center"/>
      <protection/>
    </xf>
    <xf numFmtId="0" fontId="10" fillId="35" borderId="0" xfId="0" applyFont="1" applyFill="1" applyBorder="1" applyAlignment="1" applyProtection="1">
      <alignment horizontal="center" vertical="center"/>
      <protection locked="0"/>
    </xf>
    <xf numFmtId="0" fontId="4" fillId="35" borderId="0" xfId="0" applyNumberFormat="1" applyFont="1" applyFill="1" applyBorder="1" applyAlignment="1" applyProtection="1">
      <alignment horizontal="center" vertical="center"/>
      <protection/>
    </xf>
    <xf numFmtId="0" fontId="13" fillId="35" borderId="24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 locked="0"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1" fillId="35" borderId="24" xfId="0" applyFont="1" applyFill="1" applyBorder="1" applyAlignment="1" applyProtection="1">
      <alignment horizontal="center" vertical="center"/>
      <protection locked="0"/>
    </xf>
    <xf numFmtId="0" fontId="1" fillId="35" borderId="24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5" fillId="36" borderId="0" xfId="42" applyFill="1" applyAlignment="1" applyProtection="1">
      <alignment/>
      <protection/>
    </xf>
    <xf numFmtId="0" fontId="2" fillId="35" borderId="0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justify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платежного поручения (сокращенного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CJ31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2.75390625" defaultRowHeight="12" customHeight="1"/>
  <cols>
    <col min="1" max="2" width="2.75390625" style="4" customWidth="1"/>
    <col min="3" max="3" width="2.625" style="4" customWidth="1"/>
    <col min="4" max="4" width="3.25390625" style="4" customWidth="1"/>
    <col min="5" max="36" width="2.00390625" style="4" customWidth="1"/>
    <col min="37" max="75" width="2.75390625" style="4" customWidth="1"/>
    <col min="76" max="76" width="3.75390625" style="4" customWidth="1"/>
    <col min="77" max="82" width="3.75390625" style="86" customWidth="1"/>
    <col min="83" max="88" width="3.75390625" style="4" customWidth="1"/>
    <col min="89" max="16384" width="2.75390625" style="4" customWidth="1"/>
  </cols>
  <sheetData>
    <row r="1" spans="2:37" ht="15" customHeight="1">
      <c r="B1" s="160" t="s">
        <v>46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</row>
    <row r="2" spans="2:37" s="26" customFormat="1" ht="15" customHeight="1" thickBot="1">
      <c r="B2" s="159" t="s">
        <v>23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</row>
    <row r="3" spans="2:77" ht="12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BY3" s="70"/>
    </row>
    <row r="4" spans="2:77" ht="9.75" customHeight="1">
      <c r="B4" s="8"/>
      <c r="C4" s="9"/>
      <c r="D4" s="9"/>
      <c r="E4" s="9"/>
      <c r="F4" s="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28"/>
      <c r="AB4" s="128"/>
      <c r="AC4" s="128"/>
      <c r="AD4" s="128"/>
      <c r="AE4" s="128"/>
      <c r="AF4" s="128"/>
      <c r="AG4" s="128"/>
      <c r="AH4" s="128"/>
      <c r="AI4" s="128"/>
      <c r="AJ4" s="2" t="s">
        <v>3</v>
      </c>
      <c r="AK4" s="10"/>
      <c r="AM4" s="149" t="s">
        <v>45</v>
      </c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Y4" s="70"/>
    </row>
    <row r="5" spans="2:77" ht="9.75" customHeight="1">
      <c r="B5" s="8"/>
      <c r="C5" s="9"/>
      <c r="D5" s="9"/>
      <c r="E5" s="9"/>
      <c r="F5" s="9"/>
      <c r="G5" s="9"/>
      <c r="H5" s="9"/>
      <c r="I5" s="9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2" t="s">
        <v>47</v>
      </c>
      <c r="AK5" s="11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Y5" s="70"/>
    </row>
    <row r="6" spans="2:77" ht="9.75" customHeight="1">
      <c r="B6" s="8"/>
      <c r="C6" s="9"/>
      <c r="D6" s="9"/>
      <c r="E6" s="9"/>
      <c r="F6" s="9"/>
      <c r="G6" s="9"/>
      <c r="H6" s="9"/>
      <c r="I6" s="9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2" t="s">
        <v>48</v>
      </c>
      <c r="AK6" s="11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Y6" s="70"/>
    </row>
    <row r="7" spans="2:77" ht="9.75" customHeight="1">
      <c r="B7" s="8"/>
      <c r="C7" s="9"/>
      <c r="D7" s="9"/>
      <c r="E7" s="9"/>
      <c r="F7" s="9"/>
      <c r="G7" s="9"/>
      <c r="H7" s="9"/>
      <c r="I7" s="9"/>
      <c r="J7" s="39"/>
      <c r="K7" s="39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2" t="s">
        <v>49</v>
      </c>
      <c r="AK7" s="11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Y7" s="67"/>
    </row>
    <row r="8" spans="2:77" ht="9.75" customHeight="1">
      <c r="B8" s="8"/>
      <c r="C8" s="9"/>
      <c r="D8" s="9"/>
      <c r="E8" s="9"/>
      <c r="F8" s="9"/>
      <c r="G8" s="9"/>
      <c r="H8" s="9"/>
      <c r="I8" s="9"/>
      <c r="J8" s="39"/>
      <c r="K8" s="39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2" t="s">
        <v>50</v>
      </c>
      <c r="AK8" s="11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Y8" s="74"/>
    </row>
    <row r="9" spans="2:77" ht="9.75" customHeight="1">
      <c r="B9" s="8"/>
      <c r="C9" s="9"/>
      <c r="D9" s="9"/>
      <c r="E9" s="9"/>
      <c r="F9" s="9"/>
      <c r="G9" s="9"/>
      <c r="H9" s="9"/>
      <c r="I9" s="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132" t="s">
        <v>51</v>
      </c>
      <c r="AK9" s="11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Y9" s="74"/>
    </row>
    <row r="10" spans="2:77" ht="9.75" customHeight="1">
      <c r="B10" s="40"/>
      <c r="C10" s="41"/>
      <c r="D10" s="41"/>
      <c r="E10" s="41"/>
      <c r="F10" s="41"/>
      <c r="G10" s="41"/>
      <c r="H10" s="41"/>
      <c r="I10" s="41"/>
      <c r="J10" s="13"/>
      <c r="K10" s="13"/>
      <c r="L10" s="13"/>
      <c r="M10" s="13"/>
      <c r="N10" s="13"/>
      <c r="O10" s="13"/>
      <c r="P10" s="13"/>
      <c r="Q10" s="42"/>
      <c r="R10" s="42"/>
      <c r="S10" s="22"/>
      <c r="T10" s="22"/>
      <c r="U10" s="43"/>
      <c r="V10" s="14"/>
      <c r="W10" s="14"/>
      <c r="X10" s="14"/>
      <c r="Y10" s="43"/>
      <c r="Z10" s="43"/>
      <c r="AA10" s="43"/>
      <c r="AB10" s="43"/>
      <c r="AC10" s="43"/>
      <c r="AD10" s="43"/>
      <c r="AE10" s="43"/>
      <c r="AF10" s="107"/>
      <c r="AG10" s="107"/>
      <c r="AH10" s="107"/>
      <c r="AI10" s="107"/>
      <c r="AJ10" s="130" t="s">
        <v>48</v>
      </c>
      <c r="AK10" s="44"/>
      <c r="BY10" s="74"/>
    </row>
    <row r="11" spans="2:77" ht="9.75" customHeight="1">
      <c r="B11" s="40"/>
      <c r="C11" s="41"/>
      <c r="D11" s="41"/>
      <c r="E11" s="41"/>
      <c r="F11" s="41"/>
      <c r="G11" s="41"/>
      <c r="H11" s="41"/>
      <c r="I11" s="41"/>
      <c r="J11" s="13"/>
      <c r="K11" s="13"/>
      <c r="L11" s="13"/>
      <c r="M11" s="13"/>
      <c r="N11" s="13"/>
      <c r="O11" s="13"/>
      <c r="P11" s="13"/>
      <c r="Q11" s="42"/>
      <c r="R11" s="42"/>
      <c r="S11" s="22"/>
      <c r="T11" s="22"/>
      <c r="U11" s="43"/>
      <c r="V11" s="14"/>
      <c r="W11" s="14"/>
      <c r="X11" s="14"/>
      <c r="Y11" s="43"/>
      <c r="Z11" s="43"/>
      <c r="AA11" s="43"/>
      <c r="AB11" s="43"/>
      <c r="AC11" s="43"/>
      <c r="AD11" s="43"/>
      <c r="AE11" s="43"/>
      <c r="AF11" s="107"/>
      <c r="AG11" s="107"/>
      <c r="AH11" s="107"/>
      <c r="AI11" s="107"/>
      <c r="AJ11" s="130" t="s">
        <v>49</v>
      </c>
      <c r="AK11" s="44"/>
      <c r="BY11" s="74"/>
    </row>
    <row r="12" spans="2:77" ht="9.75" customHeight="1">
      <c r="B12" s="40"/>
      <c r="C12" s="41"/>
      <c r="D12" s="41"/>
      <c r="E12" s="41"/>
      <c r="F12" s="41"/>
      <c r="G12" s="41"/>
      <c r="H12" s="41"/>
      <c r="I12" s="41"/>
      <c r="J12" s="13"/>
      <c r="K12" s="13"/>
      <c r="L12" s="13"/>
      <c r="M12" s="13"/>
      <c r="N12" s="13"/>
      <c r="O12" s="13"/>
      <c r="P12" s="13"/>
      <c r="Q12" s="42"/>
      <c r="R12" s="42"/>
      <c r="S12" s="22"/>
      <c r="T12" s="22"/>
      <c r="U12" s="43"/>
      <c r="V12" s="14"/>
      <c r="W12" s="14"/>
      <c r="X12" s="14"/>
      <c r="Y12" s="43"/>
      <c r="Z12" s="43"/>
      <c r="AA12" s="43"/>
      <c r="AB12" s="43"/>
      <c r="AC12" s="43"/>
      <c r="AD12" s="43"/>
      <c r="AE12" s="43"/>
      <c r="AF12" s="107"/>
      <c r="AG12" s="107"/>
      <c r="AH12" s="107"/>
      <c r="AI12" s="107"/>
      <c r="AJ12" s="130" t="s">
        <v>52</v>
      </c>
      <c r="AK12" s="44"/>
      <c r="BY12" s="74"/>
    </row>
    <row r="13" spans="2:77" ht="9.75" customHeight="1">
      <c r="B13" s="40"/>
      <c r="C13" s="41"/>
      <c r="D13" s="41"/>
      <c r="E13" s="41"/>
      <c r="F13" s="41"/>
      <c r="G13" s="41"/>
      <c r="H13" s="41"/>
      <c r="I13" s="41"/>
      <c r="J13" s="13"/>
      <c r="K13" s="13"/>
      <c r="L13" s="13"/>
      <c r="M13" s="13"/>
      <c r="N13" s="13"/>
      <c r="O13" s="13"/>
      <c r="P13" s="13"/>
      <c r="Q13" s="42"/>
      <c r="R13" s="42"/>
      <c r="S13" s="22"/>
      <c r="T13" s="22"/>
      <c r="U13" s="43"/>
      <c r="V13" s="14"/>
      <c r="W13" s="14"/>
      <c r="X13" s="14"/>
      <c r="Y13" s="43"/>
      <c r="Z13" s="43"/>
      <c r="AA13" s="43"/>
      <c r="AB13" s="43"/>
      <c r="AC13" s="43"/>
      <c r="AD13" s="43"/>
      <c r="AE13" s="43"/>
      <c r="AF13" s="107"/>
      <c r="AG13" s="107"/>
      <c r="AH13" s="107"/>
      <c r="AI13" s="107"/>
      <c r="AJ13" s="107"/>
      <c r="AK13" s="44"/>
      <c r="BY13" s="74"/>
    </row>
    <row r="14" spans="2:77" ht="9.75" customHeight="1">
      <c r="B14" s="40"/>
      <c r="C14" s="41"/>
      <c r="D14" s="41"/>
      <c r="E14" s="41"/>
      <c r="F14" s="41"/>
      <c r="G14" s="41"/>
      <c r="H14" s="41"/>
      <c r="I14" s="41"/>
      <c r="J14" s="13"/>
      <c r="K14" s="13"/>
      <c r="L14" s="13"/>
      <c r="M14" s="13"/>
      <c r="N14" s="13"/>
      <c r="O14" s="13"/>
      <c r="P14" s="13"/>
      <c r="Q14" s="42"/>
      <c r="R14" s="42"/>
      <c r="S14" s="22"/>
      <c r="T14" s="22"/>
      <c r="U14" s="43"/>
      <c r="V14" s="14"/>
      <c r="W14" s="14"/>
      <c r="X14" s="14"/>
      <c r="Y14" s="43"/>
      <c r="Z14" s="43"/>
      <c r="AA14" s="43"/>
      <c r="AB14" s="43"/>
      <c r="AC14" s="43"/>
      <c r="AD14" s="43"/>
      <c r="AE14" s="43"/>
      <c r="AF14" s="107"/>
      <c r="AG14" s="107"/>
      <c r="AH14" s="107"/>
      <c r="AI14" s="107"/>
      <c r="AJ14" s="107" t="s">
        <v>53</v>
      </c>
      <c r="AK14" s="44"/>
      <c r="BY14" s="74"/>
    </row>
    <row r="15" spans="2:77" ht="12" customHeight="1">
      <c r="B15" s="40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42"/>
      <c r="R15" s="42"/>
      <c r="S15" s="22"/>
      <c r="T15" s="22"/>
      <c r="U15" s="43"/>
      <c r="V15" s="14"/>
      <c r="W15" s="14"/>
      <c r="X15" s="14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44"/>
      <c r="BY15" s="74"/>
    </row>
    <row r="16" spans="2:77" ht="12" customHeight="1">
      <c r="B16" s="40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42"/>
      <c r="R16" s="42"/>
      <c r="S16" s="22"/>
      <c r="T16" s="22"/>
      <c r="U16" s="43"/>
      <c r="V16" s="14"/>
      <c r="W16" s="14"/>
      <c r="X16" s="13"/>
      <c r="Y16" s="45"/>
      <c r="Z16" s="45"/>
      <c r="AA16" s="45"/>
      <c r="AB16" s="45"/>
      <c r="AC16" s="45"/>
      <c r="AD16" s="45"/>
      <c r="AE16" s="45"/>
      <c r="AF16" s="45"/>
      <c r="AG16" s="45"/>
      <c r="AH16" s="18"/>
      <c r="AI16" s="18"/>
      <c r="AJ16" s="18"/>
      <c r="AK16" s="44"/>
      <c r="BY16" s="74"/>
    </row>
    <row r="17" spans="2:77" ht="12" customHeight="1">
      <c r="B17" s="40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44"/>
      <c r="BY17" s="80"/>
    </row>
    <row r="18" spans="2:77" ht="12" customHeight="1">
      <c r="B18" s="40"/>
      <c r="C18" s="184" t="s">
        <v>5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44"/>
      <c r="BY18" s="80"/>
    </row>
    <row r="19" spans="2:77" ht="12" customHeight="1">
      <c r="B19" s="40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2"/>
      <c r="R19" s="42"/>
      <c r="S19" s="22"/>
      <c r="T19" s="22"/>
      <c r="U19" s="22"/>
      <c r="V19" s="14"/>
      <c r="W19" s="14"/>
      <c r="X19" s="14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4"/>
      <c r="BY19" s="82"/>
    </row>
    <row r="20" spans="2:77" ht="12" customHeight="1">
      <c r="B20" s="40"/>
      <c r="C20" s="108" t="s">
        <v>6</v>
      </c>
      <c r="D20" s="108"/>
      <c r="E20" s="108"/>
      <c r="F20" s="108"/>
      <c r="G20" s="108"/>
      <c r="H20" s="47"/>
      <c r="I20" s="47"/>
      <c r="J20" s="47"/>
      <c r="K20" s="47"/>
      <c r="L20" s="47"/>
      <c r="M20" s="47"/>
      <c r="N20" s="47"/>
      <c r="O20" s="47"/>
      <c r="P20" s="47"/>
      <c r="Q20" s="42"/>
      <c r="R20" s="42"/>
      <c r="S20" s="22"/>
      <c r="T20" s="22"/>
      <c r="U20" s="22"/>
      <c r="V20" s="14"/>
      <c r="W20" s="14"/>
      <c r="X20" s="14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4"/>
      <c r="BY20" s="82"/>
    </row>
    <row r="21" spans="2:77" ht="12" customHeight="1">
      <c r="B21" s="40"/>
      <c r="C21" s="108" t="s">
        <v>7</v>
      </c>
      <c r="D21" s="108"/>
      <c r="E21" s="108"/>
      <c r="F21" s="108"/>
      <c r="G21" s="108"/>
      <c r="H21" s="108"/>
      <c r="I21" s="108"/>
      <c r="J21" s="109"/>
      <c r="K21" s="109"/>
      <c r="L21" s="162"/>
      <c r="M21" s="162"/>
      <c r="N21" s="162"/>
      <c r="O21" s="162"/>
      <c r="P21" s="162"/>
      <c r="Q21" s="162"/>
      <c r="R21" s="13"/>
      <c r="S21" s="13"/>
      <c r="T21" s="13"/>
      <c r="U21" s="1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13"/>
      <c r="AI21" s="13"/>
      <c r="AJ21" s="13"/>
      <c r="AK21" s="44"/>
      <c r="BY21" s="82"/>
    </row>
    <row r="22" spans="2:77" ht="12" customHeight="1">
      <c r="B22" s="40"/>
      <c r="C22" s="182">
        <f ca="1">TODAY()</f>
        <v>44272</v>
      </c>
      <c r="D22" s="182"/>
      <c r="E22" s="182"/>
      <c r="F22" s="182"/>
      <c r="G22" s="182"/>
      <c r="H22" s="182"/>
      <c r="I22" s="182"/>
      <c r="J22" s="182"/>
      <c r="K22" s="127"/>
      <c r="L22" s="127"/>
      <c r="M22" s="127"/>
      <c r="N22" s="127"/>
      <c r="O22" s="128"/>
      <c r="P22" s="128"/>
      <c r="Q22" s="63"/>
      <c r="R22" s="48"/>
      <c r="S22" s="48"/>
      <c r="T22" s="48"/>
      <c r="U22" s="48"/>
      <c r="V22" s="48"/>
      <c r="W22" s="48"/>
      <c r="X22" s="48"/>
      <c r="Y22" s="48"/>
      <c r="Z22" s="183"/>
      <c r="AA22" s="183"/>
      <c r="AB22" s="183"/>
      <c r="AC22" s="183"/>
      <c r="AD22" s="48"/>
      <c r="AE22" s="48"/>
      <c r="AF22" s="48"/>
      <c r="AG22" s="48"/>
      <c r="AH22" s="48"/>
      <c r="AI22" s="48"/>
      <c r="AJ22" s="48"/>
      <c r="AK22" s="44"/>
      <c r="BY22" s="82"/>
    </row>
    <row r="23" spans="2:77" ht="12" customHeight="1">
      <c r="B23" s="40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4"/>
      <c r="BY23" s="82"/>
    </row>
    <row r="24" spans="2:77" ht="12" customHeight="1">
      <c r="B24" s="40"/>
      <c r="C24" s="17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16"/>
      <c r="U24" s="16"/>
      <c r="V24" s="16"/>
      <c r="W24" s="1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12"/>
      <c r="AK24" s="44"/>
      <c r="BY24" s="82"/>
    </row>
    <row r="25" spans="2:82" ht="12" customHeight="1">
      <c r="B25" s="40"/>
      <c r="C25" s="170" t="s">
        <v>8</v>
      </c>
      <c r="D25" s="171"/>
      <c r="E25" s="171"/>
      <c r="F25" s="171"/>
      <c r="G25" s="171"/>
      <c r="H25" s="171"/>
      <c r="I25" s="171"/>
      <c r="J25" s="171"/>
      <c r="K25" s="171"/>
      <c r="L25" s="171"/>
      <c r="M25" s="172"/>
      <c r="N25" s="176" t="s">
        <v>54</v>
      </c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8"/>
      <c r="Z25" s="13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44"/>
      <c r="BY25" s="82"/>
      <c r="BZ25" s="4"/>
      <c r="CA25" s="4"/>
      <c r="CB25" s="4"/>
      <c r="CC25" s="4"/>
      <c r="CD25" s="4"/>
    </row>
    <row r="26" spans="2:82" ht="12" customHeight="1">
      <c r="B26" s="40"/>
      <c r="C26" s="173"/>
      <c r="D26" s="174"/>
      <c r="E26" s="174"/>
      <c r="F26" s="174"/>
      <c r="G26" s="174"/>
      <c r="H26" s="174"/>
      <c r="I26" s="174"/>
      <c r="J26" s="174"/>
      <c r="K26" s="174"/>
      <c r="L26" s="174"/>
      <c r="M26" s="175"/>
      <c r="N26" s="179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1"/>
      <c r="Z26" s="13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44"/>
      <c r="BY26" s="82"/>
      <c r="BZ26" s="4"/>
      <c r="CA26" s="4"/>
      <c r="CB26" s="4"/>
      <c r="CC26" s="4"/>
      <c r="CD26" s="4"/>
    </row>
    <row r="27" spans="2:82" ht="12" customHeight="1">
      <c r="B27" s="40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6">
        <v>88.28</v>
      </c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34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44"/>
      <c r="BY27" s="82"/>
      <c r="BZ27" s="4"/>
      <c r="CA27" s="4"/>
      <c r="CB27" s="4"/>
      <c r="CC27" s="4"/>
      <c r="CD27" s="4"/>
    </row>
    <row r="28" spans="2:82" ht="12" customHeight="1">
      <c r="B28" s="40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34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44"/>
      <c r="BY28" s="82"/>
      <c r="BZ28" s="4"/>
      <c r="CA28" s="4"/>
      <c r="CB28" s="4"/>
      <c r="CC28" s="4"/>
      <c r="CD28" s="4"/>
    </row>
    <row r="29" spans="2:82" ht="12" customHeight="1">
      <c r="B29" s="40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4"/>
      <c r="N29" s="14"/>
      <c r="O29" s="14"/>
      <c r="P29" s="14"/>
      <c r="Q29" s="14"/>
      <c r="R29" s="14"/>
      <c r="S29" s="14"/>
      <c r="T29" s="13"/>
      <c r="U29" s="13"/>
      <c r="V29" s="13"/>
      <c r="W29" s="13"/>
      <c r="X29" s="45"/>
      <c r="Y29" s="45"/>
      <c r="Z29" s="45"/>
      <c r="AA29" s="45"/>
      <c r="AB29" s="45"/>
      <c r="AC29" s="15"/>
      <c r="AD29" s="15"/>
      <c r="AE29" s="15"/>
      <c r="AF29" s="15"/>
      <c r="AG29" s="15"/>
      <c r="AH29" s="15"/>
      <c r="AI29" s="15"/>
      <c r="AJ29" s="15"/>
      <c r="AK29" s="44"/>
      <c r="BY29" s="82"/>
      <c r="BZ29" s="4"/>
      <c r="CA29" s="4"/>
      <c r="CB29" s="4"/>
      <c r="CC29" s="4"/>
      <c r="CD29" s="4"/>
    </row>
    <row r="30" spans="2:82" ht="12" customHeight="1">
      <c r="B30" s="40"/>
      <c r="C30" s="13" t="s">
        <v>9</v>
      </c>
      <c r="D30" s="13"/>
      <c r="E30" s="13"/>
      <c r="F30" s="189" t="str">
        <f>VLOOKUP(C57,C58:AQ101,2)</f>
        <v>Орловой Ирине Анатольевне</v>
      </c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44"/>
      <c r="BY30" s="82"/>
      <c r="BZ30" s="78"/>
      <c r="CA30" s="74"/>
      <c r="CB30" s="74"/>
      <c r="CC30" s="79"/>
      <c r="CD30" s="74"/>
    </row>
    <row r="31" spans="2:82" ht="12" customHeight="1">
      <c r="B31" s="40"/>
      <c r="C31" s="13"/>
      <c r="D31" s="13"/>
      <c r="E31" s="13"/>
      <c r="F31" s="153" t="s">
        <v>24</v>
      </c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44"/>
      <c r="BY31" s="82"/>
      <c r="BZ31" s="78"/>
      <c r="CA31" s="74"/>
      <c r="CB31" s="74"/>
      <c r="CC31" s="79"/>
      <c r="CD31" s="74"/>
    </row>
    <row r="32" spans="2:82" ht="12" customHeight="1">
      <c r="B32" s="40"/>
      <c r="C32" s="13" t="s">
        <v>10</v>
      </c>
      <c r="D32" s="13"/>
      <c r="E32" s="13"/>
      <c r="F32" s="13"/>
      <c r="G32" s="189" t="str">
        <f>VLOOKUP(AU57,AU58:BZ77,2)</f>
        <v>Вознаграждение по договору подряда</v>
      </c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44"/>
      <c r="BY32" s="82"/>
      <c r="BZ32" s="78"/>
      <c r="CA32" s="74"/>
      <c r="CB32" s="74"/>
      <c r="CC32" s="74"/>
      <c r="CD32" s="74"/>
    </row>
    <row r="33" spans="2:82" ht="12" customHeight="1">
      <c r="B33" s="40"/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14"/>
      <c r="N33" s="14"/>
      <c r="O33" s="14"/>
      <c r="P33" s="14"/>
      <c r="Q33" s="14"/>
      <c r="R33" s="14"/>
      <c r="S33" s="14"/>
      <c r="T33" s="13"/>
      <c r="U33" s="13"/>
      <c r="V33" s="13"/>
      <c r="W33" s="13"/>
      <c r="X33" s="45"/>
      <c r="Y33" s="45"/>
      <c r="Z33" s="45"/>
      <c r="AA33" s="45"/>
      <c r="AB33" s="45"/>
      <c r="AC33" s="15"/>
      <c r="AD33" s="15"/>
      <c r="AE33" s="15"/>
      <c r="AF33" s="15"/>
      <c r="AG33" s="15"/>
      <c r="AH33" s="15"/>
      <c r="AI33" s="15"/>
      <c r="AJ33" s="15"/>
      <c r="AK33" s="44"/>
      <c r="BY33" s="82"/>
      <c r="BZ33" s="78"/>
      <c r="CA33" s="74"/>
      <c r="CB33" s="74"/>
      <c r="CC33" s="74"/>
      <c r="CD33" s="74"/>
    </row>
    <row r="34" spans="2:82" ht="12" customHeight="1">
      <c r="B34" s="40"/>
      <c r="C34" s="13" t="s">
        <v>11</v>
      </c>
      <c r="D34" s="13"/>
      <c r="E34" s="169" t="str">
        <f>IF(AO18=1,AG164,V164)</f>
        <v>Восемьдесят восемь белорусских рублей 28 копеек.</v>
      </c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44"/>
      <c r="BY34" s="82"/>
      <c r="BZ34" s="78"/>
      <c r="CA34" s="74"/>
      <c r="CB34" s="74"/>
      <c r="CC34" s="79"/>
      <c r="CD34" s="74"/>
    </row>
    <row r="35" spans="2:82" ht="12" customHeight="1">
      <c r="B35" s="40"/>
      <c r="C35" s="13"/>
      <c r="D35" s="13"/>
      <c r="E35" s="190" t="s">
        <v>12</v>
      </c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5"/>
      <c r="AJ35" s="15"/>
      <c r="AK35" s="44"/>
      <c r="BY35" s="82"/>
      <c r="BZ35" s="78"/>
      <c r="CA35" s="74"/>
      <c r="CB35" s="74"/>
      <c r="CC35" s="79"/>
      <c r="CD35" s="74"/>
    </row>
    <row r="36" spans="2:82" ht="12" customHeight="1">
      <c r="B36" s="40"/>
      <c r="C36" s="13" t="s">
        <v>13</v>
      </c>
      <c r="D36" s="13"/>
      <c r="E36" s="13"/>
      <c r="F36" s="13"/>
      <c r="G36" s="189" t="str">
        <f>VLOOKUP(AU57,AU58:BZ77,13)</f>
        <v>договор подряда № 25 от 15.01.2010</v>
      </c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44"/>
      <c r="BY36" s="82"/>
      <c r="BZ36" s="78"/>
      <c r="CA36" s="74"/>
      <c r="CB36" s="74"/>
      <c r="CC36" s="79"/>
      <c r="CD36" s="74"/>
    </row>
    <row r="37" spans="2:82" ht="12" customHeight="1">
      <c r="B37" s="40"/>
      <c r="C37" s="13"/>
      <c r="D37" s="13"/>
      <c r="E37" s="13"/>
      <c r="F37" s="13"/>
      <c r="G37" s="13"/>
      <c r="H37" s="13"/>
      <c r="I37" s="13"/>
      <c r="J37" s="13"/>
      <c r="K37" s="13"/>
      <c r="L37" s="14"/>
      <c r="M37" s="14"/>
      <c r="N37" s="14"/>
      <c r="O37" s="14"/>
      <c r="P37" s="14"/>
      <c r="Q37" s="14"/>
      <c r="R37" s="14"/>
      <c r="S37" s="14"/>
      <c r="T37" s="13"/>
      <c r="U37" s="13"/>
      <c r="V37" s="13"/>
      <c r="W37" s="13"/>
      <c r="X37" s="45"/>
      <c r="Y37" s="45"/>
      <c r="Z37" s="45"/>
      <c r="AA37" s="45"/>
      <c r="AB37" s="45"/>
      <c r="AC37" s="15"/>
      <c r="AD37" s="15"/>
      <c r="AE37" s="15"/>
      <c r="AF37" s="15"/>
      <c r="AG37" s="15"/>
      <c r="AH37" s="15"/>
      <c r="AI37" s="15"/>
      <c r="AJ37" s="15"/>
      <c r="AK37" s="44"/>
      <c r="BY37" s="82"/>
      <c r="BZ37" s="78"/>
      <c r="CA37" s="74"/>
      <c r="CB37" s="74"/>
      <c r="CC37" s="74"/>
      <c r="CD37" s="74"/>
    </row>
    <row r="38" spans="2:82" ht="12" customHeight="1">
      <c r="B38" s="40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4"/>
      <c r="N38" s="14"/>
      <c r="O38" s="14"/>
      <c r="P38" s="14"/>
      <c r="Q38" s="14"/>
      <c r="R38" s="14"/>
      <c r="S38" s="14"/>
      <c r="T38" s="13"/>
      <c r="U38" s="13"/>
      <c r="V38" s="13"/>
      <c r="W38" s="13"/>
      <c r="X38" s="45"/>
      <c r="Y38" s="45"/>
      <c r="Z38" s="45"/>
      <c r="AA38" s="45"/>
      <c r="AB38" s="45"/>
      <c r="AC38" s="15"/>
      <c r="AD38" s="15"/>
      <c r="AE38" s="15"/>
      <c r="AF38" s="15"/>
      <c r="AG38" s="15"/>
      <c r="AH38" s="15"/>
      <c r="AI38" s="15"/>
      <c r="AJ38" s="15"/>
      <c r="AK38" s="44"/>
      <c r="BY38" s="82"/>
      <c r="BZ38" s="83"/>
      <c r="CA38" s="74"/>
      <c r="CB38" s="74"/>
      <c r="CC38" s="79"/>
      <c r="CD38" s="74"/>
    </row>
    <row r="39" spans="2:82" ht="12" customHeight="1">
      <c r="B39" s="40"/>
      <c r="C39" s="13" t="s">
        <v>14</v>
      </c>
      <c r="D39" s="13"/>
      <c r="E39" s="13"/>
      <c r="F39" s="13"/>
      <c r="G39" s="13"/>
      <c r="H39" s="13"/>
      <c r="I39" s="109"/>
      <c r="J39" s="109"/>
      <c r="K39" s="109"/>
      <c r="L39" s="163"/>
      <c r="M39" s="163"/>
      <c r="N39" s="163"/>
      <c r="O39" s="163"/>
      <c r="P39" s="163"/>
      <c r="Q39" s="163"/>
      <c r="R39" s="163"/>
      <c r="S39" s="14"/>
      <c r="T39" s="13"/>
      <c r="U39" s="13"/>
      <c r="V39" s="13"/>
      <c r="W39" s="13"/>
      <c r="X39" s="45"/>
      <c r="Y39" s="162"/>
      <c r="Z39" s="162"/>
      <c r="AA39" s="162"/>
      <c r="AB39" s="162"/>
      <c r="AC39" s="162"/>
      <c r="AD39" s="162"/>
      <c r="AE39" s="162"/>
      <c r="AF39" s="162"/>
      <c r="AG39" s="162"/>
      <c r="AH39" s="15"/>
      <c r="AI39" s="15"/>
      <c r="AJ39" s="15"/>
      <c r="AK39" s="44"/>
      <c r="BY39" s="82"/>
      <c r="BZ39" s="78"/>
      <c r="CA39" s="74"/>
      <c r="CB39" s="74"/>
      <c r="CC39" s="79"/>
      <c r="CD39" s="74"/>
    </row>
    <row r="40" spans="2:82" ht="12" customHeight="1">
      <c r="B40" s="40"/>
      <c r="C40" s="13"/>
      <c r="D40" s="13"/>
      <c r="E40" s="13"/>
      <c r="F40" s="13"/>
      <c r="G40" s="13"/>
      <c r="H40" s="61"/>
      <c r="I40" s="109"/>
      <c r="J40" s="109"/>
      <c r="K40" s="109"/>
      <c r="L40" s="153" t="s">
        <v>15</v>
      </c>
      <c r="M40" s="153"/>
      <c r="N40" s="153"/>
      <c r="O40" s="153"/>
      <c r="P40" s="153"/>
      <c r="Q40" s="153"/>
      <c r="R40" s="153"/>
      <c r="S40" s="14"/>
      <c r="T40" s="13"/>
      <c r="U40" s="13"/>
      <c r="V40" s="13"/>
      <c r="W40" s="13"/>
      <c r="X40" s="45"/>
      <c r="Y40" s="161" t="s">
        <v>16</v>
      </c>
      <c r="Z40" s="161"/>
      <c r="AA40" s="161"/>
      <c r="AB40" s="161"/>
      <c r="AC40" s="161"/>
      <c r="AD40" s="161"/>
      <c r="AE40" s="161"/>
      <c r="AF40" s="161"/>
      <c r="AG40" s="161"/>
      <c r="AH40" s="15"/>
      <c r="AI40" s="15"/>
      <c r="AJ40" s="15"/>
      <c r="AK40" s="44"/>
      <c r="BY40" s="80"/>
      <c r="BZ40" s="83"/>
      <c r="CA40" s="78"/>
      <c r="CB40" s="74"/>
      <c r="CC40" s="79"/>
      <c r="CD40" s="74"/>
    </row>
    <row r="41" spans="2:82" ht="12" customHeight="1">
      <c r="B41" s="40"/>
      <c r="C41" s="13" t="s">
        <v>17</v>
      </c>
      <c r="D41" s="13"/>
      <c r="E41" s="13"/>
      <c r="F41" s="13"/>
      <c r="G41" s="13"/>
      <c r="H41" s="13"/>
      <c r="I41" s="109"/>
      <c r="J41" s="109"/>
      <c r="K41" s="109"/>
      <c r="L41" s="163"/>
      <c r="M41" s="163"/>
      <c r="N41" s="163"/>
      <c r="O41" s="163"/>
      <c r="P41" s="163"/>
      <c r="Q41" s="163"/>
      <c r="R41" s="163"/>
      <c r="S41" s="14"/>
      <c r="T41" s="13"/>
      <c r="U41" s="13"/>
      <c r="V41" s="13"/>
      <c r="W41" s="13"/>
      <c r="X41" s="45"/>
      <c r="Y41" s="162"/>
      <c r="Z41" s="162"/>
      <c r="AA41" s="162"/>
      <c r="AB41" s="162"/>
      <c r="AC41" s="162"/>
      <c r="AD41" s="162"/>
      <c r="AE41" s="162"/>
      <c r="AF41" s="162"/>
      <c r="AG41" s="162"/>
      <c r="AH41" s="15"/>
      <c r="AI41" s="15"/>
      <c r="AJ41" s="15"/>
      <c r="AK41" s="44"/>
      <c r="BY41" s="84"/>
      <c r="BZ41" s="74"/>
      <c r="CA41" s="78"/>
      <c r="CB41" s="74"/>
      <c r="CC41" s="79"/>
      <c r="CD41" s="74"/>
    </row>
    <row r="42" spans="2:82" ht="12" customHeight="1">
      <c r="B42" s="40"/>
      <c r="C42" s="13"/>
      <c r="D42" s="13"/>
      <c r="E42" s="13"/>
      <c r="F42" s="13"/>
      <c r="G42" s="13"/>
      <c r="H42" s="59"/>
      <c r="I42" s="109"/>
      <c r="J42" s="109"/>
      <c r="K42" s="109"/>
      <c r="L42" s="153" t="s">
        <v>15</v>
      </c>
      <c r="M42" s="153"/>
      <c r="N42" s="153"/>
      <c r="O42" s="153"/>
      <c r="P42" s="153"/>
      <c r="Q42" s="153"/>
      <c r="R42" s="153"/>
      <c r="S42" s="14"/>
      <c r="T42" s="13"/>
      <c r="U42" s="13"/>
      <c r="V42" s="13"/>
      <c r="W42" s="13"/>
      <c r="X42" s="45"/>
      <c r="Y42" s="161" t="s">
        <v>16</v>
      </c>
      <c r="Z42" s="161"/>
      <c r="AA42" s="161"/>
      <c r="AB42" s="161"/>
      <c r="AC42" s="161"/>
      <c r="AD42" s="161"/>
      <c r="AE42" s="161"/>
      <c r="AF42" s="161"/>
      <c r="AG42" s="161"/>
      <c r="AH42" s="15"/>
      <c r="AI42" s="15"/>
      <c r="AJ42" s="15"/>
      <c r="AK42" s="44"/>
      <c r="BY42" s="74"/>
      <c r="BZ42" s="74"/>
      <c r="CA42" s="78"/>
      <c r="CB42" s="74"/>
      <c r="CC42" s="79"/>
      <c r="CD42" s="74"/>
    </row>
    <row r="43" spans="2:82" ht="12" customHeight="1">
      <c r="B43" s="40"/>
      <c r="C43" s="168" t="s">
        <v>4</v>
      </c>
      <c r="D43" s="168"/>
      <c r="E43" s="168"/>
      <c r="F43" s="13"/>
      <c r="G43" s="13"/>
      <c r="H43" s="13"/>
      <c r="I43" s="109"/>
      <c r="J43" s="109"/>
      <c r="K43" s="109"/>
      <c r="L43" s="163"/>
      <c r="M43" s="163"/>
      <c r="N43" s="163"/>
      <c r="O43" s="163"/>
      <c r="P43" s="163"/>
      <c r="Q43" s="163"/>
      <c r="R43" s="163"/>
      <c r="S43" s="14"/>
      <c r="T43" s="13"/>
      <c r="U43" s="13"/>
      <c r="V43" s="13"/>
      <c r="W43" s="13"/>
      <c r="X43" s="45"/>
      <c r="Y43" s="60"/>
      <c r="Z43" s="60"/>
      <c r="AA43" s="60"/>
      <c r="AB43" s="60"/>
      <c r="AC43" s="60"/>
      <c r="AD43" s="60"/>
      <c r="AE43" s="60"/>
      <c r="AF43" s="60"/>
      <c r="AG43" s="60"/>
      <c r="AH43" s="15"/>
      <c r="AI43" s="15"/>
      <c r="AJ43" s="15"/>
      <c r="AK43" s="44"/>
      <c r="BY43" s="74"/>
      <c r="BZ43" s="74"/>
      <c r="CA43" s="74"/>
      <c r="CB43" s="74"/>
      <c r="CC43" s="74"/>
      <c r="CD43" s="74"/>
    </row>
    <row r="44" spans="2:82" ht="12" customHeight="1">
      <c r="B44" s="40"/>
      <c r="C44" s="13"/>
      <c r="D44" s="13"/>
      <c r="E44" s="13"/>
      <c r="F44" s="61"/>
      <c r="G44" s="61"/>
      <c r="H44" s="61"/>
      <c r="I44" s="109"/>
      <c r="J44" s="109"/>
      <c r="K44" s="109"/>
      <c r="L44" s="153" t="s">
        <v>18</v>
      </c>
      <c r="M44" s="153"/>
      <c r="N44" s="153"/>
      <c r="O44" s="153"/>
      <c r="P44" s="153"/>
      <c r="Q44" s="153"/>
      <c r="R44" s="153"/>
      <c r="S44" s="14"/>
      <c r="T44" s="13"/>
      <c r="U44" s="13"/>
      <c r="V44" s="13"/>
      <c r="W44" s="13"/>
      <c r="X44" s="45"/>
      <c r="Y44" s="60"/>
      <c r="Z44" s="60"/>
      <c r="AA44" s="60"/>
      <c r="AB44" s="60"/>
      <c r="AC44" s="60"/>
      <c r="AD44" s="60"/>
      <c r="AE44" s="60"/>
      <c r="AF44" s="60"/>
      <c r="AG44" s="60"/>
      <c r="AH44" s="15"/>
      <c r="AI44" s="15"/>
      <c r="AJ44" s="15"/>
      <c r="AK44" s="44"/>
      <c r="BY44" s="74"/>
      <c r="BZ44" s="74"/>
      <c r="CA44" s="74"/>
      <c r="CB44" s="74"/>
      <c r="CC44" s="74"/>
      <c r="CD44" s="74"/>
    </row>
    <row r="45" spans="2:82" ht="12" customHeight="1">
      <c r="B45" s="40"/>
      <c r="C45" s="13" t="s">
        <v>43</v>
      </c>
      <c r="D45" s="13"/>
      <c r="E45" s="13"/>
      <c r="F45" s="61"/>
      <c r="G45" s="61"/>
      <c r="H45" s="61"/>
      <c r="I45" s="59"/>
      <c r="J45" s="59"/>
      <c r="K45" s="59"/>
      <c r="L45" s="59"/>
      <c r="M45" s="59"/>
      <c r="N45" s="59"/>
      <c r="O45" s="59"/>
      <c r="P45" s="14"/>
      <c r="Q45" s="14"/>
      <c r="R45" s="14"/>
      <c r="S45" s="14"/>
      <c r="T45" s="13"/>
      <c r="U45" s="13"/>
      <c r="V45" s="13"/>
      <c r="W45" s="13"/>
      <c r="X45" s="45"/>
      <c r="Y45" s="60"/>
      <c r="Z45" s="60"/>
      <c r="AA45" s="60"/>
      <c r="AB45" s="60"/>
      <c r="AC45" s="60"/>
      <c r="AD45" s="60"/>
      <c r="AE45" s="60"/>
      <c r="AF45" s="60"/>
      <c r="AG45" s="60"/>
      <c r="AH45" s="15"/>
      <c r="AI45" s="15"/>
      <c r="AJ45" s="15"/>
      <c r="AK45" s="44"/>
      <c r="BY45" s="74"/>
      <c r="BZ45" s="74"/>
      <c r="CA45" s="74"/>
      <c r="CB45" s="74"/>
      <c r="CC45" s="74"/>
      <c r="CD45" s="74"/>
    </row>
    <row r="46" spans="2:82" ht="12" customHeight="1">
      <c r="B46" s="40"/>
      <c r="C46" s="13" t="s">
        <v>44</v>
      </c>
      <c r="D46" s="13"/>
      <c r="E46" s="13"/>
      <c r="F46" s="13"/>
      <c r="G46" s="152" t="str">
        <f>VLOOKUP(C57,C58:AQ101,18)</f>
        <v>Паспорт МР 8795642, выдан Фрунзенским РУВД г. Минска, 22.04.2002</v>
      </c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44"/>
      <c r="BY46" s="74"/>
      <c r="BZ46" s="74"/>
      <c r="CA46" s="74"/>
      <c r="CB46" s="74"/>
      <c r="CC46" s="74"/>
      <c r="CD46" s="74"/>
    </row>
    <row r="47" spans="2:82" s="20" customFormat="1" ht="12" customHeight="1">
      <c r="B47" s="50"/>
      <c r="C47" s="13"/>
      <c r="D47" s="13"/>
      <c r="E47" s="13"/>
      <c r="F47" s="13"/>
      <c r="G47" s="153" t="s">
        <v>19</v>
      </c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44"/>
      <c r="BY47" s="74"/>
      <c r="BZ47" s="74"/>
      <c r="CA47" s="74"/>
      <c r="CB47" s="74"/>
      <c r="CC47" s="74"/>
      <c r="CD47" s="74"/>
    </row>
    <row r="48" spans="2:82" ht="12" customHeight="1">
      <c r="B48" s="40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4"/>
      <c r="AI48" s="14"/>
      <c r="AJ48" s="14"/>
      <c r="AK48" s="44"/>
      <c r="BY48" s="74"/>
      <c r="BZ48" s="74"/>
      <c r="CA48" s="74"/>
      <c r="CB48" s="74"/>
      <c r="CC48" s="74"/>
      <c r="CD48" s="74"/>
    </row>
    <row r="49" spans="2:82" s="20" customFormat="1" ht="12" customHeight="1">
      <c r="B49" s="50"/>
      <c r="C49" s="168" t="s">
        <v>20</v>
      </c>
      <c r="D49" s="168"/>
      <c r="E49" s="168"/>
      <c r="F49" s="168"/>
      <c r="G49" s="168"/>
      <c r="H49" s="13"/>
      <c r="I49" s="163"/>
      <c r="J49" s="163"/>
      <c r="K49" s="163"/>
      <c r="L49" s="163"/>
      <c r="M49" s="163"/>
      <c r="N49" s="163"/>
      <c r="O49" s="163"/>
      <c r="P49" s="62"/>
      <c r="Q49" s="62"/>
      <c r="R49" s="62"/>
      <c r="S49" s="62"/>
      <c r="T49" s="62"/>
      <c r="U49" s="62"/>
      <c r="V49" s="13"/>
      <c r="W49" s="13"/>
      <c r="X49" s="13"/>
      <c r="Y49" s="188"/>
      <c r="Z49" s="188"/>
      <c r="AA49" s="188"/>
      <c r="AB49" s="188"/>
      <c r="AC49" s="188"/>
      <c r="AD49" s="188"/>
      <c r="AE49" s="188"/>
      <c r="AF49" s="188"/>
      <c r="AG49" s="188"/>
      <c r="AH49" s="21"/>
      <c r="AI49" s="21"/>
      <c r="AJ49" s="21"/>
      <c r="AK49" s="44"/>
      <c r="BY49" s="74"/>
      <c r="BZ49" s="74"/>
      <c r="CA49" s="74"/>
      <c r="CB49" s="74"/>
      <c r="CC49" s="74"/>
      <c r="CD49" s="74"/>
    </row>
    <row r="50" spans="2:82" s="20" customFormat="1" ht="12" customHeight="1">
      <c r="B50" s="50"/>
      <c r="C50" s="61"/>
      <c r="D50" s="61"/>
      <c r="E50" s="61"/>
      <c r="F50" s="61"/>
      <c r="G50" s="61"/>
      <c r="H50" s="61"/>
      <c r="I50" s="153" t="s">
        <v>15</v>
      </c>
      <c r="J50" s="153"/>
      <c r="K50" s="153"/>
      <c r="L50" s="153"/>
      <c r="M50" s="153"/>
      <c r="N50" s="153"/>
      <c r="O50" s="153"/>
      <c r="P50" s="22"/>
      <c r="Q50" s="22"/>
      <c r="R50" s="22"/>
      <c r="S50" s="22"/>
      <c r="T50" s="22"/>
      <c r="U50" s="22"/>
      <c r="V50" s="61"/>
      <c r="W50" s="13"/>
      <c r="X50" s="13"/>
      <c r="Y50" s="161" t="s">
        <v>16</v>
      </c>
      <c r="Z50" s="161"/>
      <c r="AA50" s="161"/>
      <c r="AB50" s="161"/>
      <c r="AC50" s="161"/>
      <c r="AD50" s="161"/>
      <c r="AE50" s="161"/>
      <c r="AF50" s="161"/>
      <c r="AG50" s="161"/>
      <c r="AH50" s="21"/>
      <c r="AI50" s="21"/>
      <c r="AJ50" s="21"/>
      <c r="AK50" s="44"/>
      <c r="BY50" s="74"/>
      <c r="BZ50" s="74"/>
      <c r="CA50" s="74"/>
      <c r="CB50" s="74"/>
      <c r="CC50" s="74"/>
      <c r="CD50" s="74"/>
    </row>
    <row r="51" spans="2:82" s="20" customFormat="1" ht="12" customHeight="1">
      <c r="B51" s="50"/>
      <c r="C51" s="13"/>
      <c r="D51" s="13"/>
      <c r="E51" s="13"/>
      <c r="F51" s="13"/>
      <c r="G51" s="13"/>
      <c r="H51" s="13"/>
      <c r="I51" s="61"/>
      <c r="J51" s="61"/>
      <c r="K51" s="6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61"/>
      <c r="W51" s="13"/>
      <c r="X51" s="13"/>
      <c r="Y51" s="22"/>
      <c r="Z51" s="22"/>
      <c r="AA51" s="22"/>
      <c r="AB51" s="22"/>
      <c r="AC51" s="22"/>
      <c r="AD51" s="22"/>
      <c r="AE51" s="22"/>
      <c r="AF51" s="22"/>
      <c r="AG51" s="22"/>
      <c r="AH51" s="21"/>
      <c r="AI51" s="21"/>
      <c r="AJ51" s="21"/>
      <c r="AK51" s="44"/>
      <c r="BY51" s="74"/>
      <c r="BZ51" s="74"/>
      <c r="CA51" s="74"/>
      <c r="CB51" s="74"/>
      <c r="CC51" s="74"/>
      <c r="CD51" s="74"/>
    </row>
    <row r="52" spans="2:82" s="20" customFormat="1" ht="12" customHeight="1">
      <c r="B52" s="50"/>
      <c r="C52" s="13"/>
      <c r="D52" s="13"/>
      <c r="E52" s="13"/>
      <c r="F52" s="13"/>
      <c r="G52" s="13"/>
      <c r="H52" s="13"/>
      <c r="I52" s="61"/>
      <c r="J52" s="61"/>
      <c r="K52" s="61"/>
      <c r="L52" s="61"/>
      <c r="M52" s="22"/>
      <c r="N52" s="22"/>
      <c r="O52" s="23"/>
      <c r="P52" s="23"/>
      <c r="Q52" s="23"/>
      <c r="R52" s="23"/>
      <c r="S52" s="23"/>
      <c r="T52" s="23"/>
      <c r="U52" s="23"/>
      <c r="V52" s="23"/>
      <c r="W52" s="13"/>
      <c r="X52" s="13"/>
      <c r="Y52" s="23"/>
      <c r="Z52" s="23"/>
      <c r="AA52" s="23"/>
      <c r="AB52" s="23"/>
      <c r="AC52" s="23"/>
      <c r="AD52" s="23"/>
      <c r="AE52" s="23"/>
      <c r="AF52" s="23"/>
      <c r="AG52" s="61"/>
      <c r="AH52" s="21"/>
      <c r="AI52" s="21"/>
      <c r="AJ52" s="21"/>
      <c r="AK52" s="44"/>
      <c r="BY52" s="85"/>
      <c r="BZ52" s="74"/>
      <c r="CA52" s="74"/>
      <c r="CB52" s="74"/>
      <c r="CC52" s="74"/>
      <c r="CD52" s="74"/>
    </row>
    <row r="53" spans="2:82" s="24" customFormat="1" ht="12" customHeight="1">
      <c r="B53" s="51"/>
      <c r="C53" s="13"/>
      <c r="D53" s="13"/>
      <c r="E53" s="13"/>
      <c r="F53" s="13"/>
      <c r="G53" s="13"/>
      <c r="H53" s="13"/>
      <c r="I53" s="13"/>
      <c r="J53" s="13"/>
      <c r="K53" s="13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13"/>
      <c r="W53" s="13"/>
      <c r="X53" s="13"/>
      <c r="Y53" s="62"/>
      <c r="Z53" s="62"/>
      <c r="AA53" s="62"/>
      <c r="AB53" s="62"/>
      <c r="AC53" s="62"/>
      <c r="AD53" s="62"/>
      <c r="AE53" s="62"/>
      <c r="AF53" s="62"/>
      <c r="AG53" s="62"/>
      <c r="AH53" s="13"/>
      <c r="AI53" s="13"/>
      <c r="AJ53" s="13"/>
      <c r="AK53" s="44"/>
      <c r="BY53" s="74"/>
      <c r="BZ53" s="74"/>
      <c r="CA53" s="74"/>
      <c r="CB53" s="74"/>
      <c r="CC53" s="74"/>
      <c r="CD53" s="74"/>
    </row>
    <row r="54" spans="2:82" ht="12" customHeight="1" thickBot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4"/>
      <c r="BY54" s="67"/>
      <c r="BZ54" s="68"/>
      <c r="CA54" s="68"/>
      <c r="CB54" s="68"/>
      <c r="CC54" s="69"/>
      <c r="CD54" s="67"/>
    </row>
    <row r="55" spans="77:82" ht="15" customHeight="1" thickBot="1">
      <c r="BY55" s="70"/>
      <c r="BZ55" s="71"/>
      <c r="CA55" s="70"/>
      <c r="CB55" s="70"/>
      <c r="CC55" s="72"/>
      <c r="CD55" s="70"/>
    </row>
    <row r="56" spans="2:82" ht="12" customHeight="1"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7"/>
      <c r="AT56" s="5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7"/>
      <c r="CB56" s="70"/>
      <c r="CC56" s="70"/>
      <c r="CD56" s="70"/>
    </row>
    <row r="57" spans="2:82" ht="12" customHeight="1">
      <c r="B57" s="8"/>
      <c r="C57" s="129">
        <v>3</v>
      </c>
      <c r="D57" s="154" t="s">
        <v>27</v>
      </c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  <c r="T57" s="158" t="s">
        <v>28</v>
      </c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1"/>
      <c r="AT57" s="8"/>
      <c r="AU57" s="129">
        <v>2</v>
      </c>
      <c r="AV57" s="158" t="s">
        <v>10</v>
      </c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 t="s">
        <v>13</v>
      </c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1"/>
      <c r="CB57" s="70"/>
      <c r="CC57" s="70"/>
      <c r="CD57" s="70"/>
    </row>
    <row r="58" spans="2:82" ht="12" customHeight="1">
      <c r="B58" s="8"/>
      <c r="C58" s="122">
        <v>1</v>
      </c>
      <c r="D58" s="157" t="s">
        <v>29</v>
      </c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 t="s">
        <v>32</v>
      </c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1"/>
      <c r="AT58" s="8"/>
      <c r="AU58" s="119">
        <v>1</v>
      </c>
      <c r="AV58" s="157" t="s">
        <v>35</v>
      </c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 t="s">
        <v>40</v>
      </c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1"/>
      <c r="CB58" s="70"/>
      <c r="CC58" s="70"/>
      <c r="CD58" s="71"/>
    </row>
    <row r="59" spans="2:88" ht="12" customHeight="1">
      <c r="B59" s="8"/>
      <c r="C59" s="123">
        <v>2</v>
      </c>
      <c r="D59" s="150" t="s">
        <v>30</v>
      </c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 t="s">
        <v>33</v>
      </c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1"/>
      <c r="AT59" s="8"/>
      <c r="AU59" s="120">
        <v>2</v>
      </c>
      <c r="AV59" s="150" t="s">
        <v>36</v>
      </c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 t="s">
        <v>41</v>
      </c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1"/>
      <c r="CB59" s="73"/>
      <c r="CC59" s="67"/>
      <c r="CD59" s="67"/>
      <c r="CE59" s="67"/>
      <c r="CF59" s="68"/>
      <c r="CG59" s="68"/>
      <c r="CH59" s="68"/>
      <c r="CI59" s="69"/>
      <c r="CJ59" s="67"/>
    </row>
    <row r="60" spans="2:88" ht="12" customHeight="1">
      <c r="B60" s="8"/>
      <c r="C60" s="123">
        <v>3</v>
      </c>
      <c r="D60" s="150" t="s">
        <v>31</v>
      </c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 t="s">
        <v>34</v>
      </c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1"/>
      <c r="AT60" s="8"/>
      <c r="AU60" s="120">
        <v>3</v>
      </c>
      <c r="AV60" s="150" t="s">
        <v>37</v>
      </c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0"/>
      <c r="BX60" s="150"/>
      <c r="BY60" s="150"/>
      <c r="BZ60" s="150"/>
      <c r="CA60" s="11"/>
      <c r="CB60" s="73"/>
      <c r="CC60" s="67"/>
      <c r="CD60" s="75"/>
      <c r="CE60" s="70"/>
      <c r="CF60" s="71"/>
      <c r="CG60" s="70"/>
      <c r="CH60" s="70"/>
      <c r="CI60" s="72"/>
      <c r="CJ60" s="70"/>
    </row>
    <row r="61" spans="2:88" ht="12" customHeight="1">
      <c r="B61" s="8"/>
      <c r="C61" s="123">
        <v>4</v>
      </c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1"/>
      <c r="AT61" s="8"/>
      <c r="AU61" s="120">
        <v>4</v>
      </c>
      <c r="AV61" s="150" t="s">
        <v>38</v>
      </c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 t="s">
        <v>42</v>
      </c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1"/>
      <c r="CB61" s="77"/>
      <c r="CC61" s="67"/>
      <c r="CD61" s="75"/>
      <c r="CE61" s="70"/>
      <c r="CF61" s="71"/>
      <c r="CG61" s="70"/>
      <c r="CH61" s="70"/>
      <c r="CI61" s="70"/>
      <c r="CJ61" s="70"/>
    </row>
    <row r="62" spans="2:88" ht="12" customHeight="1">
      <c r="B62" s="8"/>
      <c r="C62" s="123">
        <v>5</v>
      </c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1"/>
      <c r="AT62" s="8"/>
      <c r="AU62" s="120">
        <v>5</v>
      </c>
      <c r="AV62" s="150" t="s">
        <v>39</v>
      </c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1"/>
      <c r="CB62" s="78"/>
      <c r="CC62" s="79"/>
      <c r="CD62" s="75"/>
      <c r="CE62" s="70"/>
      <c r="CF62" s="71"/>
      <c r="CG62" s="70"/>
      <c r="CH62" s="70"/>
      <c r="CI62" s="70"/>
      <c r="CJ62" s="70"/>
    </row>
    <row r="63" spans="2:88" ht="12" customHeight="1">
      <c r="B63" s="8"/>
      <c r="C63" s="123">
        <v>6</v>
      </c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1"/>
      <c r="AT63" s="8"/>
      <c r="AU63" s="120">
        <v>6</v>
      </c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1"/>
      <c r="CB63" s="78"/>
      <c r="CC63" s="79"/>
      <c r="CD63" s="74"/>
      <c r="CE63" s="70"/>
      <c r="CF63" s="71"/>
      <c r="CG63" s="70"/>
      <c r="CH63" s="70"/>
      <c r="CI63" s="70"/>
      <c r="CJ63" s="71"/>
    </row>
    <row r="64" spans="2:88" ht="12" customHeight="1">
      <c r="B64" s="8"/>
      <c r="C64" s="123">
        <v>7</v>
      </c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1"/>
      <c r="AT64" s="8"/>
      <c r="AU64" s="120">
        <v>7</v>
      </c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  <c r="CA64" s="11"/>
      <c r="CB64" s="78"/>
      <c r="CC64" s="79"/>
      <c r="CD64" s="74"/>
      <c r="CE64" s="67"/>
      <c r="CF64" s="67"/>
      <c r="CG64" s="67"/>
      <c r="CH64" s="73"/>
      <c r="CI64" s="67"/>
      <c r="CJ64" s="67"/>
    </row>
    <row r="65" spans="2:88" ht="12" customHeight="1">
      <c r="B65" s="8"/>
      <c r="C65" s="123">
        <v>8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1"/>
      <c r="AT65" s="8"/>
      <c r="AU65" s="120">
        <v>8</v>
      </c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1"/>
      <c r="CB65" s="74"/>
      <c r="CC65" s="81"/>
      <c r="CD65" s="74"/>
      <c r="CE65" s="74"/>
      <c r="CF65" s="67"/>
      <c r="CG65" s="67"/>
      <c r="CH65" s="73"/>
      <c r="CI65" s="67"/>
      <c r="CJ65" s="75"/>
    </row>
    <row r="66" spans="2:88" ht="12" customHeight="1">
      <c r="B66" s="8"/>
      <c r="C66" s="123">
        <v>9</v>
      </c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1"/>
      <c r="AT66" s="8"/>
      <c r="AU66" s="120">
        <v>9</v>
      </c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1"/>
      <c r="CB66" s="74"/>
      <c r="CC66" s="74"/>
      <c r="CD66" s="74"/>
      <c r="CE66" s="74"/>
      <c r="CF66" s="76"/>
      <c r="CG66" s="67"/>
      <c r="CH66" s="77"/>
      <c r="CI66" s="67"/>
      <c r="CJ66" s="75"/>
    </row>
    <row r="67" spans="2:88" ht="12" customHeight="1">
      <c r="B67" s="8"/>
      <c r="C67" s="123">
        <v>10</v>
      </c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1"/>
      <c r="AT67" s="8"/>
      <c r="AU67" s="120">
        <v>10</v>
      </c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1"/>
      <c r="CB67" s="74"/>
      <c r="CC67" s="74"/>
      <c r="CD67" s="74"/>
      <c r="CE67" s="74"/>
      <c r="CF67" s="74"/>
      <c r="CG67" s="74"/>
      <c r="CH67" s="78"/>
      <c r="CI67" s="79"/>
      <c r="CJ67" s="75"/>
    </row>
    <row r="68" spans="2:88" ht="12" customHeight="1">
      <c r="B68" s="8"/>
      <c r="C68" s="123">
        <v>11</v>
      </c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1"/>
      <c r="AT68" s="8"/>
      <c r="AU68" s="120">
        <v>11</v>
      </c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1"/>
      <c r="CB68" s="74"/>
      <c r="CC68" s="79"/>
      <c r="CD68" s="74"/>
      <c r="CE68" s="74"/>
      <c r="CF68" s="74"/>
      <c r="CG68" s="74"/>
      <c r="CH68" s="78"/>
      <c r="CI68" s="79"/>
      <c r="CJ68" s="74"/>
    </row>
    <row r="69" spans="2:88" ht="12" customHeight="1">
      <c r="B69" s="8"/>
      <c r="C69" s="123">
        <v>12</v>
      </c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1"/>
      <c r="AT69" s="8"/>
      <c r="AU69" s="120">
        <v>12</v>
      </c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1"/>
      <c r="CB69" s="74"/>
      <c r="CC69" s="79"/>
      <c r="CD69" s="74"/>
      <c r="CE69" s="80"/>
      <c r="CF69" s="74"/>
      <c r="CG69" s="74"/>
      <c r="CH69" s="78"/>
      <c r="CI69" s="79"/>
      <c r="CJ69" s="74"/>
    </row>
    <row r="70" spans="2:88" ht="12" customHeight="1">
      <c r="B70" s="8"/>
      <c r="C70" s="123">
        <v>13</v>
      </c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1"/>
      <c r="AT70" s="8"/>
      <c r="AU70" s="120">
        <v>13</v>
      </c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1"/>
      <c r="CB70" s="78"/>
      <c r="CC70" s="74"/>
      <c r="CD70" s="74"/>
      <c r="CE70" s="80"/>
      <c r="CF70" s="74"/>
      <c r="CG70" s="74"/>
      <c r="CH70" s="74"/>
      <c r="CI70" s="81"/>
      <c r="CJ70" s="74"/>
    </row>
    <row r="71" spans="2:88" ht="12" customHeight="1">
      <c r="B71" s="8"/>
      <c r="C71" s="123">
        <v>14</v>
      </c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1"/>
      <c r="AT71" s="8"/>
      <c r="AU71" s="120">
        <v>14</v>
      </c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1"/>
      <c r="CB71" s="74"/>
      <c r="CC71" s="74"/>
      <c r="CD71" s="74"/>
      <c r="CE71" s="82"/>
      <c r="CF71" s="78"/>
      <c r="CG71" s="74"/>
      <c r="CH71" s="74"/>
      <c r="CI71" s="74"/>
      <c r="CJ71" s="74"/>
    </row>
    <row r="72" spans="2:88" ht="12" customHeight="1">
      <c r="B72" s="8"/>
      <c r="C72" s="123">
        <v>15</v>
      </c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1"/>
      <c r="AT72" s="8"/>
      <c r="AU72" s="120">
        <v>15</v>
      </c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1"/>
      <c r="CB72" s="74"/>
      <c r="CC72" s="79"/>
      <c r="CD72" s="74"/>
      <c r="CE72" s="82"/>
      <c r="CF72" s="78"/>
      <c r="CG72" s="74"/>
      <c r="CH72" s="74"/>
      <c r="CI72" s="74"/>
      <c r="CJ72" s="74"/>
    </row>
    <row r="73" spans="2:88" ht="12" customHeight="1">
      <c r="B73" s="8"/>
      <c r="C73" s="123">
        <v>16</v>
      </c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1"/>
      <c r="AT73" s="8"/>
      <c r="AU73" s="120">
        <v>16</v>
      </c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1"/>
      <c r="CB73" s="74"/>
      <c r="CC73" s="79"/>
      <c r="CD73" s="74"/>
      <c r="CE73" s="82"/>
      <c r="CF73" s="78"/>
      <c r="CG73" s="74"/>
      <c r="CH73" s="74"/>
      <c r="CI73" s="79"/>
      <c r="CJ73" s="74"/>
    </row>
    <row r="74" spans="2:88" ht="12" customHeight="1">
      <c r="B74" s="8"/>
      <c r="C74" s="123">
        <v>17</v>
      </c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1"/>
      <c r="AT74" s="8"/>
      <c r="AU74" s="120">
        <v>17</v>
      </c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1"/>
      <c r="CB74" s="74"/>
      <c r="CC74" s="74"/>
      <c r="CD74" s="74"/>
      <c r="CE74" s="82"/>
      <c r="CF74" s="78"/>
      <c r="CG74" s="74"/>
      <c r="CH74" s="74"/>
      <c r="CI74" s="79"/>
      <c r="CJ74" s="74"/>
    </row>
    <row r="75" spans="2:88" ht="12" customHeight="1">
      <c r="B75" s="8"/>
      <c r="C75" s="123">
        <v>18</v>
      </c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1"/>
      <c r="AT75" s="8"/>
      <c r="AU75" s="120">
        <v>18</v>
      </c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1"/>
      <c r="CB75" s="74"/>
      <c r="CC75" s="74"/>
      <c r="CD75" s="74"/>
      <c r="CE75" s="82"/>
      <c r="CF75" s="78"/>
      <c r="CG75" s="74"/>
      <c r="CH75" s="78"/>
      <c r="CI75" s="74"/>
      <c r="CJ75" s="74"/>
    </row>
    <row r="76" spans="2:88" ht="12" customHeight="1">
      <c r="B76" s="8"/>
      <c r="C76" s="123">
        <v>19</v>
      </c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1"/>
      <c r="AT76" s="8"/>
      <c r="AU76" s="120">
        <v>19</v>
      </c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1"/>
      <c r="CB76" s="74"/>
      <c r="CC76" s="79"/>
      <c r="CD76" s="74"/>
      <c r="CE76" s="82"/>
      <c r="CF76" s="78"/>
      <c r="CG76" s="74"/>
      <c r="CH76" s="74"/>
      <c r="CI76" s="74"/>
      <c r="CJ76" s="74"/>
    </row>
    <row r="77" spans="2:88" ht="12" customHeight="1">
      <c r="B77" s="8"/>
      <c r="C77" s="123">
        <v>20</v>
      </c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1"/>
      <c r="AT77" s="8"/>
      <c r="AU77" s="121">
        <v>20</v>
      </c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  <c r="BZ77" s="151"/>
      <c r="CA77" s="11"/>
      <c r="CB77" s="74"/>
      <c r="CC77" s="79"/>
      <c r="CD77" s="74"/>
      <c r="CE77" s="82"/>
      <c r="CF77" s="78"/>
      <c r="CG77" s="74"/>
      <c r="CH77" s="74"/>
      <c r="CI77" s="79"/>
      <c r="CJ77" s="74"/>
    </row>
    <row r="78" spans="2:88" ht="12" customHeight="1" thickBot="1">
      <c r="B78" s="8"/>
      <c r="C78" s="123">
        <v>21</v>
      </c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1"/>
      <c r="AT78" s="115"/>
      <c r="AU78" s="116"/>
      <c r="AV78" s="116"/>
      <c r="AW78" s="116"/>
      <c r="AX78" s="116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8"/>
      <c r="CB78" s="74"/>
      <c r="CC78" s="79"/>
      <c r="CD78" s="74"/>
      <c r="CE78" s="82"/>
      <c r="CF78" s="78"/>
      <c r="CG78" s="74"/>
      <c r="CH78" s="74"/>
      <c r="CI78" s="79"/>
      <c r="CJ78" s="74"/>
    </row>
    <row r="79" spans="2:88" ht="12" customHeight="1">
      <c r="B79" s="8"/>
      <c r="C79" s="123">
        <v>22</v>
      </c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1"/>
      <c r="BY79" s="4"/>
      <c r="BZ79" s="4"/>
      <c r="CA79" s="74"/>
      <c r="CB79" s="74"/>
      <c r="CC79" s="74"/>
      <c r="CD79" s="74"/>
      <c r="CE79" s="82"/>
      <c r="CF79" s="78"/>
      <c r="CG79" s="74"/>
      <c r="CH79" s="74"/>
      <c r="CI79" s="74"/>
      <c r="CJ79" s="74"/>
    </row>
    <row r="80" spans="2:88" ht="12" customHeight="1">
      <c r="B80" s="8"/>
      <c r="C80" s="123">
        <v>23</v>
      </c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1"/>
      <c r="BY80" s="4"/>
      <c r="BZ80" s="4"/>
      <c r="CA80" s="74"/>
      <c r="CB80" s="74"/>
      <c r="CC80" s="79"/>
      <c r="CD80" s="74"/>
      <c r="CE80" s="82"/>
      <c r="CF80" s="78"/>
      <c r="CG80" s="74"/>
      <c r="CH80" s="74"/>
      <c r="CI80" s="74"/>
      <c r="CJ80" s="74"/>
    </row>
    <row r="81" spans="2:88" ht="12" customHeight="1">
      <c r="B81" s="8"/>
      <c r="C81" s="123">
        <v>24</v>
      </c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1"/>
      <c r="BY81" s="4"/>
      <c r="BZ81" s="4"/>
      <c r="CA81" s="74"/>
      <c r="CB81" s="74"/>
      <c r="CC81" s="79"/>
      <c r="CD81" s="74"/>
      <c r="CE81" s="82"/>
      <c r="CF81" s="78"/>
      <c r="CG81" s="74"/>
      <c r="CH81" s="74"/>
      <c r="CI81" s="79"/>
      <c r="CJ81" s="74"/>
    </row>
    <row r="82" spans="2:88" ht="12" customHeight="1">
      <c r="B82" s="8"/>
      <c r="C82" s="123">
        <v>25</v>
      </c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1"/>
      <c r="BY82" s="4"/>
      <c r="BZ82" s="4"/>
      <c r="CA82" s="78"/>
      <c r="CB82" s="74"/>
      <c r="CC82" s="79"/>
      <c r="CD82" s="74"/>
      <c r="CE82" s="82"/>
      <c r="CF82" s="78"/>
      <c r="CG82" s="74"/>
      <c r="CH82" s="74"/>
      <c r="CI82" s="79"/>
      <c r="CJ82" s="74"/>
    </row>
    <row r="83" spans="2:88" ht="12" customHeight="1">
      <c r="B83" s="8"/>
      <c r="C83" s="123">
        <v>26</v>
      </c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1"/>
      <c r="BY83" s="4"/>
      <c r="BZ83" s="4"/>
      <c r="CA83" s="78"/>
      <c r="CB83" s="74"/>
      <c r="CC83" s="79"/>
      <c r="CD83" s="74"/>
      <c r="CE83" s="82"/>
      <c r="CF83" s="78"/>
      <c r="CG83" s="74"/>
      <c r="CH83" s="74"/>
      <c r="CI83" s="79"/>
      <c r="CJ83" s="74"/>
    </row>
    <row r="84" spans="2:88" ht="12" customHeight="1">
      <c r="B84" s="8"/>
      <c r="C84" s="123">
        <v>27</v>
      </c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1"/>
      <c r="BY84" s="4"/>
      <c r="BZ84" s="4"/>
      <c r="CA84" s="78"/>
      <c r="CB84" s="74"/>
      <c r="CC84" s="79"/>
      <c r="CD84" s="74"/>
      <c r="CE84" s="82"/>
      <c r="CF84" s="78"/>
      <c r="CG84" s="74"/>
      <c r="CH84" s="74"/>
      <c r="CI84" s="74"/>
      <c r="CJ84" s="74"/>
    </row>
    <row r="85" spans="2:88" ht="12" customHeight="1">
      <c r="B85" s="8"/>
      <c r="C85" s="123">
        <v>28</v>
      </c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1"/>
      <c r="BY85" s="4"/>
      <c r="BZ85" s="4"/>
      <c r="CA85" s="74"/>
      <c r="CB85" s="74"/>
      <c r="CC85" s="74"/>
      <c r="CD85" s="74"/>
      <c r="CE85" s="82"/>
      <c r="CF85" s="83"/>
      <c r="CG85" s="74"/>
      <c r="CH85" s="74"/>
      <c r="CI85" s="79"/>
      <c r="CJ85" s="74"/>
    </row>
    <row r="86" spans="2:88" ht="12" customHeight="1">
      <c r="B86" s="8"/>
      <c r="C86" s="123">
        <v>29</v>
      </c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1"/>
      <c r="BY86" s="4"/>
      <c r="BZ86" s="4"/>
      <c r="CA86" s="74"/>
      <c r="CB86" s="74"/>
      <c r="CC86" s="74"/>
      <c r="CD86" s="74"/>
      <c r="CE86" s="82"/>
      <c r="CF86" s="78"/>
      <c r="CG86" s="74"/>
      <c r="CH86" s="74"/>
      <c r="CI86" s="79"/>
      <c r="CJ86" s="74"/>
    </row>
    <row r="87" spans="2:88" ht="12" customHeight="1">
      <c r="B87" s="8"/>
      <c r="C87" s="123">
        <v>30</v>
      </c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1"/>
      <c r="BY87" s="4"/>
      <c r="BZ87" s="4"/>
      <c r="CA87" s="74"/>
      <c r="CB87" s="74"/>
      <c r="CC87" s="74"/>
      <c r="CD87" s="74"/>
      <c r="CE87" s="80"/>
      <c r="CF87" s="83"/>
      <c r="CG87" s="78"/>
      <c r="CH87" s="74"/>
      <c r="CI87" s="79"/>
      <c r="CJ87" s="74"/>
    </row>
    <row r="88" spans="2:88" ht="12" customHeight="1">
      <c r="B88" s="8"/>
      <c r="C88" s="123">
        <v>31</v>
      </c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1"/>
      <c r="BY88" s="4"/>
      <c r="BZ88" s="4"/>
      <c r="CA88" s="74"/>
      <c r="CB88" s="74"/>
      <c r="CC88" s="74"/>
      <c r="CD88" s="74"/>
      <c r="CE88" s="84"/>
      <c r="CF88" s="74"/>
      <c r="CG88" s="78"/>
      <c r="CH88" s="74"/>
      <c r="CI88" s="79"/>
      <c r="CJ88" s="74"/>
    </row>
    <row r="89" spans="2:88" ht="12" customHeight="1">
      <c r="B89" s="8"/>
      <c r="C89" s="123">
        <v>32</v>
      </c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1"/>
      <c r="BY89" s="4"/>
      <c r="BZ89" s="4"/>
      <c r="CA89" s="74"/>
      <c r="CB89" s="74"/>
      <c r="CC89" s="74"/>
      <c r="CD89" s="74"/>
      <c r="CE89" s="74"/>
      <c r="CF89" s="74"/>
      <c r="CG89" s="78"/>
      <c r="CH89" s="74"/>
      <c r="CI89" s="79"/>
      <c r="CJ89" s="74"/>
    </row>
    <row r="90" spans="2:88" ht="12" customHeight="1">
      <c r="B90" s="8"/>
      <c r="C90" s="123">
        <v>33</v>
      </c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1"/>
      <c r="BY90" s="4"/>
      <c r="BZ90" s="4"/>
      <c r="CA90" s="74"/>
      <c r="CB90" s="74"/>
      <c r="CC90" s="74"/>
      <c r="CD90" s="74"/>
      <c r="CE90" s="74"/>
      <c r="CF90" s="74"/>
      <c r="CG90" s="74"/>
      <c r="CH90" s="74"/>
      <c r="CI90" s="74"/>
      <c r="CJ90" s="74"/>
    </row>
    <row r="91" spans="2:88" ht="12" customHeight="1">
      <c r="B91" s="8"/>
      <c r="C91" s="123">
        <v>34</v>
      </c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1"/>
      <c r="BY91" s="4"/>
      <c r="BZ91" s="4"/>
      <c r="CA91" s="74"/>
      <c r="CB91" s="74"/>
      <c r="CC91" s="74"/>
      <c r="CD91" s="74"/>
      <c r="CE91" s="74"/>
      <c r="CF91" s="74"/>
      <c r="CG91" s="74"/>
      <c r="CH91" s="74"/>
      <c r="CI91" s="74"/>
      <c r="CJ91" s="74"/>
    </row>
    <row r="92" spans="2:88" ht="12" customHeight="1">
      <c r="B92" s="8"/>
      <c r="C92" s="123">
        <v>35</v>
      </c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1"/>
      <c r="BY92" s="4"/>
      <c r="BZ92" s="4"/>
      <c r="CA92" s="74"/>
      <c r="CB92" s="74"/>
      <c r="CC92" s="74"/>
      <c r="CD92" s="74"/>
      <c r="CE92" s="74"/>
      <c r="CF92" s="74"/>
      <c r="CG92" s="74"/>
      <c r="CH92" s="74"/>
      <c r="CI92" s="74"/>
      <c r="CJ92" s="74"/>
    </row>
    <row r="93" spans="2:88" ht="12" customHeight="1">
      <c r="B93" s="8"/>
      <c r="C93" s="123">
        <v>36</v>
      </c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1"/>
      <c r="BY93" s="4"/>
      <c r="BZ93" s="4"/>
      <c r="CA93" s="74"/>
      <c r="CB93" s="74"/>
      <c r="CC93" s="74"/>
      <c r="CD93" s="74"/>
      <c r="CE93" s="74"/>
      <c r="CF93" s="74"/>
      <c r="CG93" s="74"/>
      <c r="CH93" s="74"/>
      <c r="CI93" s="74"/>
      <c r="CJ93" s="74"/>
    </row>
    <row r="94" spans="2:88" ht="12" customHeight="1">
      <c r="B94" s="8"/>
      <c r="C94" s="123">
        <v>37</v>
      </c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1"/>
      <c r="BY94" s="4"/>
      <c r="BZ94" s="4"/>
      <c r="CA94" s="74"/>
      <c r="CB94" s="74"/>
      <c r="CC94" s="74"/>
      <c r="CD94" s="74"/>
      <c r="CE94" s="74"/>
      <c r="CF94" s="74"/>
      <c r="CG94" s="74"/>
      <c r="CH94" s="74"/>
      <c r="CI94" s="74"/>
      <c r="CJ94" s="74"/>
    </row>
    <row r="95" spans="2:88" ht="12" customHeight="1">
      <c r="B95" s="8"/>
      <c r="C95" s="123">
        <v>38</v>
      </c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1"/>
      <c r="BY95" s="4"/>
      <c r="BZ95" s="4"/>
      <c r="CA95" s="74"/>
      <c r="CB95" s="74"/>
      <c r="CC95" s="74"/>
      <c r="CD95" s="74"/>
      <c r="CE95" s="74"/>
      <c r="CF95" s="74"/>
      <c r="CG95" s="74"/>
      <c r="CH95" s="74"/>
      <c r="CI95" s="74"/>
      <c r="CJ95" s="74"/>
    </row>
    <row r="96" spans="2:88" ht="12" customHeight="1">
      <c r="B96" s="110"/>
      <c r="C96" s="123">
        <v>39</v>
      </c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11"/>
      <c r="BY96" s="4"/>
      <c r="BZ96" s="4"/>
      <c r="CE96" s="74"/>
      <c r="CF96" s="74"/>
      <c r="CG96" s="74"/>
      <c r="CH96" s="74"/>
      <c r="CI96" s="74"/>
      <c r="CJ96" s="74"/>
    </row>
    <row r="97" spans="2:88" ht="12" customHeight="1">
      <c r="B97" s="8"/>
      <c r="C97" s="123">
        <v>40</v>
      </c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1"/>
      <c r="BY97" s="4"/>
      <c r="BZ97" s="4"/>
      <c r="CE97" s="74"/>
      <c r="CF97" s="74"/>
      <c r="CG97" s="74"/>
      <c r="CH97" s="74"/>
      <c r="CI97" s="74"/>
      <c r="CJ97" s="74"/>
    </row>
    <row r="98" spans="2:88" ht="12" customHeight="1">
      <c r="B98" s="110"/>
      <c r="C98" s="123">
        <v>41</v>
      </c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11"/>
      <c r="BY98" s="4"/>
      <c r="BZ98" s="4"/>
      <c r="CE98" s="85"/>
      <c r="CF98" s="74"/>
      <c r="CG98" s="74"/>
      <c r="CH98" s="74"/>
      <c r="CI98" s="74"/>
      <c r="CJ98" s="74"/>
    </row>
    <row r="99" spans="2:88" ht="12" customHeight="1">
      <c r="B99" s="110"/>
      <c r="C99" s="123">
        <v>42</v>
      </c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11"/>
      <c r="BY99" s="4"/>
      <c r="BZ99" s="4"/>
      <c r="CE99" s="74"/>
      <c r="CF99" s="74"/>
      <c r="CG99" s="74"/>
      <c r="CH99" s="74"/>
      <c r="CI99" s="74"/>
      <c r="CJ99" s="74"/>
    </row>
    <row r="100" spans="2:88" ht="12" customHeight="1">
      <c r="B100" s="110"/>
      <c r="C100" s="123">
        <v>43</v>
      </c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11"/>
      <c r="BY100" s="4"/>
      <c r="BZ100" s="4"/>
      <c r="CE100" s="74"/>
      <c r="CF100" s="74"/>
      <c r="CG100" s="74"/>
      <c r="CH100" s="74"/>
      <c r="CI100" s="74"/>
      <c r="CJ100" s="74"/>
    </row>
    <row r="101" spans="2:88" ht="12" customHeight="1">
      <c r="B101" s="110"/>
      <c r="C101" s="124">
        <v>44</v>
      </c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11"/>
      <c r="BY101" s="4"/>
      <c r="BZ101" s="4"/>
      <c r="CE101" s="67"/>
      <c r="CF101" s="68"/>
      <c r="CG101" s="68"/>
      <c r="CH101" s="68"/>
      <c r="CI101" s="69"/>
      <c r="CJ101" s="67"/>
    </row>
    <row r="102" spans="2:88" ht="12" customHeight="1" thickBot="1">
      <c r="B102" s="112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25"/>
      <c r="N102" s="126"/>
      <c r="O102" s="126"/>
      <c r="P102" s="126"/>
      <c r="Q102" s="126"/>
      <c r="R102" s="126"/>
      <c r="S102" s="126"/>
      <c r="T102" s="125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4"/>
      <c r="BY102" s="4"/>
      <c r="BZ102" s="4"/>
      <c r="CE102" s="70"/>
      <c r="CF102" s="71"/>
      <c r="CG102" s="70"/>
      <c r="CH102" s="70"/>
      <c r="CI102" s="72"/>
      <c r="CJ102" s="70"/>
    </row>
    <row r="103" spans="77:88" ht="12" customHeight="1">
      <c r="BY103" s="4"/>
      <c r="BZ103" s="4"/>
      <c r="CE103" s="70"/>
      <c r="CF103" s="71"/>
      <c r="CG103" s="70"/>
      <c r="CH103" s="70"/>
      <c r="CI103" s="70"/>
      <c r="CJ103" s="70"/>
    </row>
    <row r="104" spans="83:88" ht="12" customHeight="1">
      <c r="CE104" s="70"/>
      <c r="CF104" s="71"/>
      <c r="CG104" s="70"/>
      <c r="CH104" s="70"/>
      <c r="CI104" s="70"/>
      <c r="CJ104" s="70"/>
    </row>
    <row r="105" spans="83:88" ht="12" customHeight="1">
      <c r="CE105" s="70"/>
      <c r="CF105" s="71"/>
      <c r="CG105" s="70"/>
      <c r="CH105" s="70"/>
      <c r="CI105" s="70"/>
      <c r="CJ105" s="71"/>
    </row>
    <row r="106" spans="83:88" ht="12" customHeight="1">
      <c r="CE106" s="67"/>
      <c r="CF106" s="67"/>
      <c r="CG106" s="67"/>
      <c r="CH106" s="73"/>
      <c r="CI106" s="67"/>
      <c r="CJ106" s="67"/>
    </row>
    <row r="107" spans="83:88" ht="12" customHeight="1">
      <c r="CE107" s="74"/>
      <c r="CF107" s="67"/>
      <c r="CG107" s="67"/>
      <c r="CH107" s="73"/>
      <c r="CI107" s="67"/>
      <c r="CJ107" s="75"/>
    </row>
    <row r="108" spans="83:88" ht="12" customHeight="1">
      <c r="CE108" s="74"/>
      <c r="CF108" s="76"/>
      <c r="CG108" s="67"/>
      <c r="CH108" s="77"/>
      <c r="CI108" s="67"/>
      <c r="CJ108" s="75"/>
    </row>
    <row r="109" spans="83:88" ht="12" customHeight="1">
      <c r="CE109" s="74"/>
      <c r="CF109" s="74"/>
      <c r="CG109" s="74"/>
      <c r="CH109" s="78"/>
      <c r="CI109" s="79"/>
      <c r="CJ109" s="75"/>
    </row>
    <row r="110" spans="83:88" ht="12" customHeight="1">
      <c r="CE110" s="74"/>
      <c r="CF110" s="74"/>
      <c r="CG110" s="74"/>
      <c r="CH110" s="78"/>
      <c r="CI110" s="79"/>
      <c r="CJ110" s="74"/>
    </row>
    <row r="111" spans="83:88" ht="12" customHeight="1">
      <c r="CE111" s="80"/>
      <c r="CF111" s="74"/>
      <c r="CG111" s="74"/>
      <c r="CH111" s="78"/>
      <c r="CI111" s="79"/>
      <c r="CJ111" s="74"/>
    </row>
    <row r="112" spans="83:88" ht="12" customHeight="1">
      <c r="CE112" s="80"/>
      <c r="CF112" s="74"/>
      <c r="CG112" s="74"/>
      <c r="CH112" s="74"/>
      <c r="CI112" s="81"/>
      <c r="CJ112" s="74"/>
    </row>
    <row r="113" spans="83:88" ht="12" customHeight="1">
      <c r="CE113" s="82"/>
      <c r="CF113" s="78"/>
      <c r="CG113" s="74"/>
      <c r="CH113" s="74"/>
      <c r="CI113" s="74"/>
      <c r="CJ113" s="74"/>
    </row>
    <row r="114" spans="83:88" ht="12" customHeight="1">
      <c r="CE114" s="82"/>
      <c r="CF114" s="78"/>
      <c r="CG114" s="74"/>
      <c r="CH114" s="74"/>
      <c r="CI114" s="74"/>
      <c r="CJ114" s="74"/>
    </row>
    <row r="115" spans="83:88" ht="12" customHeight="1">
      <c r="CE115" s="82"/>
      <c r="CF115" s="78"/>
      <c r="CG115" s="74"/>
      <c r="CH115" s="74"/>
      <c r="CI115" s="79"/>
      <c r="CJ115" s="74"/>
    </row>
    <row r="116" spans="83:88" ht="12" customHeight="1">
      <c r="CE116" s="82"/>
      <c r="CF116" s="78"/>
      <c r="CG116" s="74"/>
      <c r="CH116" s="74"/>
      <c r="CI116" s="79"/>
      <c r="CJ116" s="74"/>
    </row>
    <row r="117" spans="83:88" ht="12" customHeight="1">
      <c r="CE117" s="82"/>
      <c r="CF117" s="78"/>
      <c r="CG117" s="74"/>
      <c r="CH117" s="78"/>
      <c r="CI117" s="74"/>
      <c r="CJ117" s="74"/>
    </row>
    <row r="118" spans="83:88" ht="12" customHeight="1">
      <c r="CE118" s="82"/>
      <c r="CF118" s="78"/>
      <c r="CG118" s="74"/>
      <c r="CH118" s="74"/>
      <c r="CI118" s="74"/>
      <c r="CJ118" s="74"/>
    </row>
    <row r="119" spans="83:88" ht="12" customHeight="1">
      <c r="CE119" s="82"/>
      <c r="CF119" s="78"/>
      <c r="CG119" s="74"/>
      <c r="CH119" s="74"/>
      <c r="CI119" s="79"/>
      <c r="CJ119" s="74"/>
    </row>
    <row r="120" spans="83:88" ht="12" customHeight="1">
      <c r="CE120" s="82"/>
      <c r="CF120" s="78"/>
      <c r="CG120" s="74"/>
      <c r="CH120" s="74"/>
      <c r="CI120" s="79"/>
      <c r="CJ120" s="74"/>
    </row>
    <row r="121" spans="83:88" ht="12" customHeight="1">
      <c r="CE121" s="82"/>
      <c r="CF121" s="78"/>
      <c r="CG121" s="74"/>
      <c r="CH121" s="74"/>
      <c r="CI121" s="74"/>
      <c r="CJ121" s="74"/>
    </row>
    <row r="122" spans="83:88" ht="12" customHeight="1">
      <c r="CE122" s="82"/>
      <c r="CF122" s="78"/>
      <c r="CG122" s="74"/>
      <c r="CH122" s="74"/>
      <c r="CI122" s="74"/>
      <c r="CJ122" s="74"/>
    </row>
    <row r="123" spans="83:88" ht="12" customHeight="1">
      <c r="CE123" s="82"/>
      <c r="CF123" s="78"/>
      <c r="CG123" s="74"/>
      <c r="CH123" s="74"/>
      <c r="CI123" s="79"/>
      <c r="CJ123" s="74"/>
    </row>
    <row r="124" spans="83:88" ht="12" customHeight="1">
      <c r="CE124" s="82"/>
      <c r="CF124" s="78"/>
      <c r="CG124" s="74"/>
      <c r="CH124" s="74"/>
      <c r="CI124" s="79"/>
      <c r="CJ124" s="74"/>
    </row>
    <row r="125" spans="83:88" ht="12" customHeight="1">
      <c r="CE125" s="82"/>
      <c r="CF125" s="78"/>
      <c r="CG125" s="74"/>
      <c r="CH125" s="74"/>
      <c r="CI125" s="79"/>
      <c r="CJ125" s="74"/>
    </row>
    <row r="126" spans="83:88" ht="12" customHeight="1">
      <c r="CE126" s="82"/>
      <c r="CF126" s="78"/>
      <c r="CG126" s="74"/>
      <c r="CH126" s="74"/>
      <c r="CI126" s="74"/>
      <c r="CJ126" s="74"/>
    </row>
    <row r="127" spans="83:88" ht="12" customHeight="1">
      <c r="CE127" s="82"/>
      <c r="CF127" s="83"/>
      <c r="CG127" s="74"/>
      <c r="CH127" s="74"/>
      <c r="CI127" s="79"/>
      <c r="CJ127" s="74"/>
    </row>
    <row r="128" spans="83:88" ht="12" customHeight="1">
      <c r="CE128" s="82"/>
      <c r="CF128" s="78"/>
      <c r="CG128" s="74"/>
      <c r="CH128" s="74"/>
      <c r="CI128" s="79"/>
      <c r="CJ128" s="74"/>
    </row>
    <row r="129" spans="83:88" ht="12" customHeight="1">
      <c r="CE129" s="80"/>
      <c r="CF129" s="83"/>
      <c r="CG129" s="78"/>
      <c r="CH129" s="74"/>
      <c r="CI129" s="79"/>
      <c r="CJ129" s="74"/>
    </row>
    <row r="130" spans="83:88" ht="12" customHeight="1">
      <c r="CE130" s="84"/>
      <c r="CF130" s="74"/>
      <c r="CG130" s="78"/>
      <c r="CH130" s="74"/>
      <c r="CI130" s="79"/>
      <c r="CJ130" s="74"/>
    </row>
    <row r="131" spans="83:88" ht="12" customHeight="1">
      <c r="CE131" s="74"/>
      <c r="CF131" s="74"/>
      <c r="CG131" s="78"/>
      <c r="CH131" s="74"/>
      <c r="CI131" s="79"/>
      <c r="CJ131" s="74"/>
    </row>
    <row r="132" spans="83:88" ht="12" customHeight="1">
      <c r="CE132" s="74"/>
      <c r="CF132" s="74"/>
      <c r="CG132" s="74"/>
      <c r="CH132" s="74"/>
      <c r="CI132" s="74"/>
      <c r="CJ132" s="74"/>
    </row>
    <row r="145" ht="0.75" customHeight="1"/>
    <row r="146" spans="18:39" s="136" customFormat="1" ht="0.75" customHeight="1"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</row>
    <row r="147" spans="18:39" s="138" customFormat="1" ht="0.75" customHeight="1"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40">
        <f>INT(AH147)</f>
        <v>88</v>
      </c>
      <c r="AH147" s="140">
        <f>N27</f>
        <v>88.28</v>
      </c>
      <c r="AI147" s="139"/>
      <c r="AJ147" s="139"/>
      <c r="AK147" s="139"/>
      <c r="AL147" s="139"/>
      <c r="AM147" s="139"/>
    </row>
    <row r="148" spans="18:39" s="138" customFormat="1" ht="0.75" customHeight="1"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>
        <v>1</v>
      </c>
      <c r="AG148" s="141">
        <f>AG147-INT(AG147/10)*10</f>
        <v>8</v>
      </c>
      <c r="AH148" s="140">
        <f>ROUND((AH147-AG147)*100,0)</f>
        <v>28</v>
      </c>
      <c r="AI148" s="139"/>
      <c r="AJ148" s="139"/>
      <c r="AK148" s="139"/>
      <c r="AL148" s="139"/>
      <c r="AM148" s="139"/>
    </row>
    <row r="149" spans="18:39" s="138" customFormat="1" ht="0.75" customHeight="1"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>
        <v>2</v>
      </c>
      <c r="AG149" s="142">
        <f>IF(AND(AG148+AG150&gt;=11,AG148+AG150&lt;=19),AG148+AG150,0)</f>
        <v>0</v>
      </c>
      <c r="AH149" s="142">
        <f>INT(AH148)</f>
        <v>28</v>
      </c>
      <c r="AI149" s="139"/>
      <c r="AJ149" s="139"/>
      <c r="AK149" s="139"/>
      <c r="AL149" s="139"/>
      <c r="AM149" s="139"/>
    </row>
    <row r="150" spans="18:39" s="138" customFormat="1" ht="0.75" customHeight="1"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>
        <v>3</v>
      </c>
      <c r="AG150" s="142">
        <f>AG147-INT(AG147/100)*100-AG148</f>
        <v>80</v>
      </c>
      <c r="AH150" s="142">
        <f>IF(AH149=0,"",AH149-INT(AH149/10)*10)</f>
        <v>8</v>
      </c>
      <c r="AI150" s="139"/>
      <c r="AJ150" s="139"/>
      <c r="AK150" s="139"/>
      <c r="AL150" s="139"/>
      <c r="AM150" s="139"/>
    </row>
    <row r="151" spans="18:39" s="138" customFormat="1" ht="0.75" customHeight="1"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>
        <v>4</v>
      </c>
      <c r="AG151" s="142">
        <f>AG147-INT(AG147/1000)*1000-AG150-AG148</f>
        <v>0</v>
      </c>
      <c r="AH151" s="143">
        <f>IF(AH149=0,"",AH149)</f>
        <v>28</v>
      </c>
      <c r="AI151" s="139">
        <v>0</v>
      </c>
      <c r="AJ151" s="139" t="s">
        <v>55</v>
      </c>
      <c r="AK151" s="139"/>
      <c r="AL151" s="139"/>
      <c r="AM151" s="139"/>
    </row>
    <row r="152" spans="18:39" s="138" customFormat="1" ht="0.75" customHeight="1"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>
        <v>5</v>
      </c>
      <c r="AG152" s="142">
        <f>AG147-INT(AG147/10000)*10000-AG150-AG148-AG151</f>
        <v>0</v>
      </c>
      <c r="AH152" s="139">
        <f>AG152/1000</f>
        <v>0</v>
      </c>
      <c r="AI152" s="139"/>
      <c r="AJ152" s="139"/>
      <c r="AK152" s="139"/>
      <c r="AL152" s="139"/>
      <c r="AM152" s="139"/>
    </row>
    <row r="153" spans="18:39" s="138" customFormat="1" ht="0.75" customHeight="1"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>
        <v>6</v>
      </c>
      <c r="AG153" s="139"/>
      <c r="AH153" s="142">
        <f>IF(AND(AH152+AH154&gt;=11,AH152+AH154&lt;=19),AH152+AH154,0)</f>
        <v>0</v>
      </c>
      <c r="AI153" s="139"/>
      <c r="AJ153" s="139"/>
      <c r="AK153" s="139"/>
      <c r="AL153" s="139"/>
      <c r="AM153" s="139"/>
    </row>
    <row r="154" spans="18:39" s="138" customFormat="1" ht="0.75" customHeight="1"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>
        <v>7</v>
      </c>
      <c r="AG154" s="142">
        <f>AG147-INT(AG147/100000)*100000-AG150-AG148-AG151-AG152</f>
        <v>0</v>
      </c>
      <c r="AH154" s="139">
        <f>AG154/1000</f>
        <v>0</v>
      </c>
      <c r="AI154" s="139"/>
      <c r="AJ154" s="139"/>
      <c r="AK154" s="139"/>
      <c r="AL154" s="139"/>
      <c r="AM154" s="139"/>
    </row>
    <row r="155" spans="18:39" s="138" customFormat="1" ht="0.75" customHeight="1"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>
        <v>8</v>
      </c>
      <c r="AG155" s="142">
        <f>AG147-INT(AG147/1000000)*1000000-AG150-AG148-AG151-AG152-AG154</f>
        <v>0</v>
      </c>
      <c r="AH155" s="139">
        <f>AG155/1000</f>
        <v>0</v>
      </c>
      <c r="AI155" s="139"/>
      <c r="AJ155" s="139"/>
      <c r="AK155" s="139"/>
      <c r="AL155" s="139"/>
      <c r="AM155" s="139"/>
    </row>
    <row r="156" spans="18:39" s="138" customFormat="1" ht="0.75" customHeight="1"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>
        <v>9</v>
      </c>
      <c r="AG156" s="142">
        <f>AG147-INT(AG147/10000000)*10000000-AG150-AG148-AG151-AG152-AG154-AG155</f>
        <v>0</v>
      </c>
      <c r="AH156" s="139">
        <f>AG156/1000000</f>
        <v>0</v>
      </c>
      <c r="AI156" s="139"/>
      <c r="AJ156" s="139"/>
      <c r="AK156" s="139"/>
      <c r="AL156" s="139"/>
      <c r="AM156" s="139"/>
    </row>
    <row r="157" spans="18:39" s="138" customFormat="1" ht="0.75" customHeight="1"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>
        <v>10</v>
      </c>
      <c r="AG157" s="139"/>
      <c r="AH157" s="142">
        <f>IF(AND(AH156+AH158&gt;=11,AH156+AH158&lt;=19),AH156+AH158,0)</f>
        <v>0</v>
      </c>
      <c r="AI157" s="139"/>
      <c r="AJ157" s="139"/>
      <c r="AK157" s="139"/>
      <c r="AL157" s="139"/>
      <c r="AM157" s="139"/>
    </row>
    <row r="158" spans="18:39" s="138" customFormat="1" ht="0.75" customHeight="1"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  <c r="AF158" s="139">
        <v>11</v>
      </c>
      <c r="AG158" s="142">
        <f>AG147-INT(AG147/100000000)*100000000-AG150-AG148-AG151-AG152-AG154-AG155-AG156</f>
        <v>0</v>
      </c>
      <c r="AH158" s="139">
        <f>AG158/1000000</f>
        <v>0</v>
      </c>
      <c r="AI158" s="139"/>
      <c r="AJ158" s="139"/>
      <c r="AK158" s="139"/>
      <c r="AL158" s="139"/>
      <c r="AM158" s="139"/>
    </row>
    <row r="159" spans="18:39" s="138" customFormat="1" ht="0.75" customHeight="1"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>
        <v>12</v>
      </c>
      <c r="AG159" s="142">
        <f>AG147-INT(AG147/1000000000)*1000000000-AG150-AG148-AG151-AG152-AG154-AG155-AG156-AG158</f>
        <v>0</v>
      </c>
      <c r="AH159" s="139">
        <f>AG159/1000000</f>
        <v>0</v>
      </c>
      <c r="AI159" s="139"/>
      <c r="AJ159" s="139"/>
      <c r="AK159" s="139"/>
      <c r="AL159" s="139"/>
      <c r="AM159" s="139"/>
    </row>
    <row r="160" spans="18:39" s="138" customFormat="1" ht="0.75" customHeight="1"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  <c r="AF160" s="139">
        <v>13</v>
      </c>
      <c r="AG160" s="142">
        <f>AG147-INT(AG147/10000000000)*10000000000-AG150-AG148-AG151-AG152-AG154-AG155-AG156-AG158-AG159</f>
        <v>0</v>
      </c>
      <c r="AH160" s="139">
        <f>AG160/1000000000</f>
        <v>0</v>
      </c>
      <c r="AI160" s="139"/>
      <c r="AJ160" s="139"/>
      <c r="AK160" s="139"/>
      <c r="AL160" s="139"/>
      <c r="AM160" s="139"/>
    </row>
    <row r="161" spans="18:39" s="138" customFormat="1" ht="0.75" customHeight="1"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  <c r="AF161" s="139">
        <v>14</v>
      </c>
      <c r="AG161" s="142"/>
      <c r="AH161" s="142">
        <f>IF(AND(AH160+AH162&gt;=11,AH160+AH162&lt;=19),AH160+AH162,0)</f>
        <v>0</v>
      </c>
      <c r="AI161" s="139"/>
      <c r="AJ161" s="139"/>
      <c r="AK161" s="139"/>
      <c r="AL161" s="139"/>
      <c r="AM161" s="139"/>
    </row>
    <row r="162" spans="18:39" s="138" customFormat="1" ht="0.75" customHeight="1"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39">
        <v>15</v>
      </c>
      <c r="AG162" s="142">
        <f>AG147-INT(AG147/100000000000)*100000000000-AG150-AG148-AG151-AG152-AG154-AG155-AG156-AG158-AG159-AG160</f>
        <v>0</v>
      </c>
      <c r="AH162" s="139">
        <f>AG162/1000000000</f>
        <v>0</v>
      </c>
      <c r="AI162" s="139"/>
      <c r="AJ162" s="139"/>
      <c r="AK162" s="139"/>
      <c r="AL162" s="139"/>
      <c r="AM162" s="139"/>
    </row>
    <row r="163" spans="18:39" s="138" customFormat="1" ht="0.75" customHeight="1"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139">
        <v>16</v>
      </c>
      <c r="AG163" s="142">
        <f>AG147-INT(AG147/1000000000000)*1000000000000-AG150-AG148-AG151-AG152-AG154-AG155-AG156-AG158-AG159-AG160-AG162</f>
        <v>0</v>
      </c>
      <c r="AH163" s="139">
        <f>AG163/1000000000</f>
        <v>0</v>
      </c>
      <c r="AI163" s="139"/>
      <c r="AJ163" s="139"/>
      <c r="AK163" s="139"/>
      <c r="AL163" s="139"/>
      <c r="AM163" s="139"/>
    </row>
    <row r="164" spans="18:39" s="138" customFormat="1" ht="0.75" customHeight="1">
      <c r="R164" s="139"/>
      <c r="S164" s="139"/>
      <c r="T164" s="139"/>
      <c r="U164" s="139"/>
      <c r="V164" s="139" t="str">
        <f>IF(AG147+AH147=0,"",IF(AH151&lt;10,AE180&amp;AE179&amp;AE178&amp;AE177&amp;AK177&amp;AE176&amp;AE175&amp;AE174&amp;AE173&amp;AK173&amp;AE172&amp;AE171&amp;AE170&amp;AE169&amp;AK169&amp;AE168&amp;AE167&amp;AE166&amp;AE165&amp;AB169&amp;AI151&amp;AH151&amp;U169&amp;".",AE180&amp;AE179&amp;AE178&amp;AE177&amp;AK177&amp;AE176&amp;AE175&amp;AE174&amp;AE173&amp;AK173&amp;AE172&amp;AE171&amp;AE170&amp;AE169&amp;AK169&amp;AE168&amp;AE167&amp;AE166&amp;AE165&amp;AB169&amp;AH151&amp;U169&amp;"."))</f>
        <v>Восемьдесят восемь белорусских рублей 28 копеек.</v>
      </c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44" t="str">
        <f>IF(AG147+AH147=0,"",IF(AH151&lt;10,AE180&amp;AE179&amp;AE178&amp;AE177&amp;AK177&amp;AE176&amp;AE175&amp;AE174&amp;AE173&amp;AK173&amp;AE172&amp;AE171&amp;AE170&amp;AE169&amp;AK169&amp;AE168&amp;AE167&amp;AE166&amp;AE165&amp;AB169&amp;AI151&amp;AH151&amp;Z169&amp;".",AE180&amp;AE179&amp;AE178&amp;AE177&amp;AK177&amp;AE176&amp;AE175&amp;AE174&amp;AE173&amp;AK173&amp;AE172&amp;AE171&amp;AE170&amp;AE169&amp;AK169&amp;AE168&amp;AE167&amp;AE166&amp;AE165&amp;AB169&amp;AH151&amp;Z169&amp;"."))</f>
        <v>Восемьдесят восемь белорусских рублей 28 копеек.</v>
      </c>
      <c r="AH164" s="139"/>
      <c r="AI164" s="139"/>
      <c r="AJ164" s="139"/>
      <c r="AK164" s="139"/>
      <c r="AL164" s="139"/>
      <c r="AM164" s="139"/>
    </row>
    <row r="165" spans="18:39" s="138" customFormat="1" ht="0.75" customHeight="1">
      <c r="R165" s="139"/>
      <c r="S165" s="139"/>
      <c r="T165" s="139"/>
      <c r="U165" s="145">
        <f>IF(AND(AH149&gt;=11,AH149&lt;=19),"",IF(AH150=1,V165,""))</f>
      </c>
      <c r="V165" s="139" t="s">
        <v>56</v>
      </c>
      <c r="W165" s="139"/>
      <c r="X165" s="139"/>
      <c r="Y165" s="139"/>
      <c r="Z165" s="145">
        <f>IF(AND(AH149&gt;=11,AH149&lt;=19),"",IF(AH150=1,AA165,""))</f>
      </c>
      <c r="AA165" s="139" t="s">
        <v>56</v>
      </c>
      <c r="AB165" s="145">
        <f>IF(AG149&gt;0,"",IF(AND(Z169="",AG148=1),AC165,IF(AG148=1,AC165&amp;" ","")))</f>
      </c>
      <c r="AC165" s="146" t="s">
        <v>57</v>
      </c>
      <c r="AD165" s="139"/>
      <c r="AE165" s="139" t="str">
        <f>IF(SUM(AG149:AG163)=0,PROPER(AG165),AG165)</f>
        <v> восемь</v>
      </c>
      <c r="AF165" s="139">
        <v>1</v>
      </c>
      <c r="AG165" s="144" t="str">
        <f>IF(AND(AG149&lt;20,AG149&gt;10),"",AH165&amp;AJ165&amp;AI165)</f>
        <v> восемь</v>
      </c>
      <c r="AH165" s="139">
        <f>IF(AL165=3,IF(AG148=1,"один",IF(AG148=2,"два",IF(AG148=3,"три",""))),IF(AG148=1," один",IF(AG148=2," два",IF(AG148=3," три",""))))</f>
      </c>
      <c r="AI165" s="139">
        <f>IF(AL165=3,IF(AG148=4,"четыре",IF(AG148=5,"пять",IF(AG148=6,"шесть",""))),IF(AG148=4," четыре",IF(AG148=5," пять",IF(AG148=6," шесть",""))))</f>
      </c>
      <c r="AJ165" s="139" t="str">
        <f>IF(AL165=3,IF(AG148=7,"семь",IF(AG148=8,"восемь",IF(AG148=9,"девять",""))),IF(AG148=7," семь",IF(AG148=8," восемь",IF(AG148=9," девять",""))))</f>
        <v> восемь</v>
      </c>
      <c r="AK165" s="139"/>
      <c r="AL165" s="139">
        <f>IF(AND(AG180="",AG178="",AG179="",AG177="",AG176="",AG175="",AG174=""),1,0)+IF(AND(AG173="",AG172="",AG171="",AG170="",AG169="",AG168="",AG167=""),1,0)+IF(AG166="",1,0)</f>
        <v>2</v>
      </c>
      <c r="AM165" s="139"/>
    </row>
    <row r="166" spans="18:39" s="138" customFormat="1" ht="0.75" customHeight="1">
      <c r="R166" s="139"/>
      <c r="S166" s="139"/>
      <c r="T166" s="139"/>
      <c r="U166" s="147">
        <f>IF(AND(AH149&gt;=11,AH149&lt;=19),"",IF(OR(AH150=2,AH150=3,AH150=4),V166,""))</f>
      </c>
      <c r="V166" s="139" t="s">
        <v>58</v>
      </c>
      <c r="W166" s="139"/>
      <c r="X166" s="139"/>
      <c r="Y166" s="139"/>
      <c r="Z166" s="147">
        <f>IF(AND(AH149&gt;=11,AH149&lt;=19),"",IF(OR(AH150=2,AH150=3,AH150=4),AA166,""))</f>
      </c>
      <c r="AA166" s="139" t="s">
        <v>58</v>
      </c>
      <c r="AB166" s="147">
        <f>IF(AG149&gt;0,"",IF(AND(Z169="",OR(AG148=2,AG148=3,AG148=4)),AC166,IF(OR(AG148=2,AG148=3,AG148=4),AC166&amp;" ","")))</f>
      </c>
      <c r="AC166" s="148" t="s">
        <v>59</v>
      </c>
      <c r="AD166" s="139"/>
      <c r="AE166" s="139">
        <f>IF(SUM(AG151:AG163)=0,PROPER(AG166),AG166)</f>
      </c>
      <c r="AF166" s="139">
        <v>2</v>
      </c>
      <c r="AG166" s="144">
        <f>AH166&amp;AJ166&amp;AI166</f>
      </c>
      <c r="AH166" s="139">
        <f>IF(AL166=2,IF(AG149=11,"одиннадцать",IF(AG149=12,"двенадцать",IF(AG149=13,"тринадцать",""))),IF(AG149=11," одиннадцать",IF(AG149=12," двенадцать",IF(AG149=13," тринадцать",""))))</f>
      </c>
      <c r="AI166" s="139">
        <f>IF(AL166=2,IF(AG149=14,"четырнадцать",IF(AG149=15,"пятнадцать",IF(AG149=16,"шестнадцать",""))),IF(AG149=14," четырнадцать",IF(AG149=15," пятнадцать",IF(AG149=16," шестнадцать",""))))</f>
      </c>
      <c r="AJ166" s="139">
        <f>IF(AL166=2,IF(AG149=17,"семнадцать",IF(AG149=18,"восемнадцать",IF(AG149=19,"девятнадцать",""))),IF(AG149=17," семнадцать",IF(AG149=18," восемнадцать",IF(AG149=19," девятнадцать",""))))</f>
      </c>
      <c r="AK166" s="139"/>
      <c r="AL166" s="139">
        <f>IF(AND(AG180="",AG178="",AG179="",AG177="",AG176="",AG175="",AG174=""),1,0)+IF(AND(AG173="",AG172="",AG171="",AG170="",AG169="",AG168="",AG167=""),1,0)</f>
        <v>1</v>
      </c>
      <c r="AM166" s="139"/>
    </row>
    <row r="167" spans="18:39" s="138" customFormat="1" ht="0.75" customHeight="1">
      <c r="R167" s="139"/>
      <c r="S167" s="139"/>
      <c r="T167" s="139"/>
      <c r="U167" s="147" t="str">
        <f>IF(AND(AH149&gt;=11,AH149&lt;=19),"",IF(OR(AH150=0,AH150=5,AH150=6,AH150=7,AH150=8,AH150=9),V167,""))</f>
        <v> копеек</v>
      </c>
      <c r="V167" s="139" t="s">
        <v>60</v>
      </c>
      <c r="W167" s="139"/>
      <c r="X167" s="139"/>
      <c r="Y167" s="139"/>
      <c r="Z167" s="147" t="str">
        <f>IF(AND(AH149&gt;=11,AH149&lt;=19),"",IF(OR(AH150=0,AH150=5,AH150=6,AH150=7,AH150=8,AH150=9),AA167,""))</f>
        <v> копеек</v>
      </c>
      <c r="AA167" s="139" t="s">
        <v>60</v>
      </c>
      <c r="AB167" s="147" t="str">
        <f>IF(AG149&gt;0,"",IF(AND(Z169="",OR(AG148=0,AG148=5,AG148=6,AG148=7,AG148=8,AG148=9)),AC167,IF(OR(AG148=0,AG148=5,AG148=6,AG148=7,AG148=8,AG148=9),AC167&amp;" ","")))</f>
        <v> белорусских рублей </v>
      </c>
      <c r="AC167" s="148" t="s">
        <v>61</v>
      </c>
      <c r="AD167" s="139"/>
      <c r="AE167" s="139" t="str">
        <f>IF(SUM(AG151:AG163)=0,PROPER(AG167),AG167)</f>
        <v>Восемьдесят</v>
      </c>
      <c r="AF167" s="139">
        <v>3</v>
      </c>
      <c r="AG167" s="144" t="str">
        <f>IF(AND(AG149&lt;20,AG149&gt;10),"",AH167&amp;AJ167&amp;AI167)</f>
        <v>восемьдесят</v>
      </c>
      <c r="AH167" s="139">
        <f>IF(AL167=2,IF(AG150=10,"десять",IF(AG150=20,"двадцать",IF(AG150=30,"тридцать",""))),IF(AG150=10," десять",IF(AG150=20," двадцать",IF(AG150=30," тридцать",""))))</f>
      </c>
      <c r="AI167" s="139">
        <f>IF(AL167=2,IF(AG150=40,"сорок",IF(AG150=50,"пятьдесят",IF(AG150=60,"шестьдесят",""))),IF(AG150=40," сорок",IF(AG150=50," пятьдесят",IF(AG150=60," шестьдесят",""))))</f>
      </c>
      <c r="AJ167" s="139" t="str">
        <f>IF(AL167=2,IF(AG150=70,"семьдесят",IF(AG150=80,"восемьдесят",IF(AG150=90,"девяносто",""))),IF(AG150=70," семьдесят",IF(AG150=80," восемьдесят",IF(AG150=90," девяносто",""))))</f>
        <v>восемьдесят</v>
      </c>
      <c r="AK167" s="139"/>
      <c r="AL167" s="139">
        <f>IF(AND(AG180="",AG178="",AG179="",AG177="",AG176="",AG175="",AG174=""),1,0)+IF(AND(AG173="",AG172="",AG171="",AG170="",AG169="",AG168=""),1,0)</f>
        <v>2</v>
      </c>
      <c r="AM167" s="139"/>
    </row>
    <row r="168" spans="18:39" s="138" customFormat="1" ht="0.75" customHeight="1">
      <c r="R168" s="139"/>
      <c r="S168" s="139"/>
      <c r="T168" s="139"/>
      <c r="U168" s="139">
        <f>IF(AND(AH149&gt;=11,AH149&lt;=19),V167,"")</f>
      </c>
      <c r="V168" s="139"/>
      <c r="W168" s="139"/>
      <c r="X168" s="139"/>
      <c r="Y168" s="139"/>
      <c r="Z168" s="139">
        <f>IF(AND(AH149&gt;=11,AH149&lt;=19),AA167,"")</f>
      </c>
      <c r="AA168" s="139"/>
      <c r="AB168" s="139">
        <f>IF(AND(Z169="",AG149&gt;=11,AG149&lt;=19),AC167,IF(AND(AG149&gt;=11,AG149&lt;=19),AC167&amp;" ",""))</f>
      </c>
      <c r="AC168" s="148"/>
      <c r="AD168" s="139"/>
      <c r="AE168" s="139">
        <f>IF(SUM(AH152:AH163)=0,PROPER(AG168),AG168)</f>
      </c>
      <c r="AF168" s="139">
        <v>4</v>
      </c>
      <c r="AG168" s="144">
        <f>AH168&amp;AJ168&amp;AI168</f>
      </c>
      <c r="AH168" s="139">
        <f>IF(AL168=2,IF(AG151=100,"сто",IF(AG151=200,"двести",IF(AG151=300,"триста",""))),IF(AG151=100," сто",IF(AG151=200," двести",IF(AG151=300," триста",""))))</f>
      </c>
      <c r="AI168" s="139">
        <f>IF(AL168=2,IF(AG151=400,"четыреста",IF(AG151=500,"пятьсот",IF(AG151=600,"шестьсот",""))),IF(AG151=400," четыреста",IF(AG151=500," пятьсот",IF(AG151=600," шестьсот",""))))</f>
      </c>
      <c r="AJ168" s="139">
        <f>IF(AL168=2,IF(AG151=700,"семьсот",IF(AG151=800,"восемьсот",IF(AG151=900,"девятьсот",""))),IF(AG151=700," семьсот",IF(AG151=800," восемьсот",IF(AG151=900," девятьсот",""))))</f>
      </c>
      <c r="AK168" s="139"/>
      <c r="AL168" s="139">
        <f>IF(AND(AG180="",AG178="",AG179="",AG177="",AG176="",AG175="",AG174=""),1,0)+IF(AND(AG173="",AG172="",AG171="",AG170="",AG169=""),1,0)</f>
        <v>2</v>
      </c>
      <c r="AM168" s="139"/>
    </row>
    <row r="169" spans="18:39" s="138" customFormat="1" ht="0.75" customHeight="1">
      <c r="R169" s="139"/>
      <c r="S169" s="139"/>
      <c r="T169" s="139"/>
      <c r="U169" s="146" t="str">
        <f>IF(AH151=""," 00"&amp;U165&amp;U166&amp;U167&amp;U168,U165&amp;U166&amp;U167&amp;U168)</f>
        <v> копеек</v>
      </c>
      <c r="V169" s="139"/>
      <c r="W169" s="139"/>
      <c r="X169" s="139"/>
      <c r="Y169" s="139"/>
      <c r="Z169" s="146" t="str">
        <f>IF(AH148=0,"",Z165&amp;Z166&amp;Z167&amp;Z168)</f>
        <v> копеек</v>
      </c>
      <c r="AA169" s="139"/>
      <c r="AB169" s="146" t="str">
        <f>IF(AG147=0,"",AB165&amp;AB166&amp;AB167&amp;AB168)</f>
        <v> белорусских рублей </v>
      </c>
      <c r="AC169" s="146"/>
      <c r="AD169" s="139"/>
      <c r="AE169" s="139">
        <f>IF(SUM(AH153:AH163)=0,PROPER(AG169),AG169)</f>
      </c>
      <c r="AF169" s="139">
        <v>5</v>
      </c>
      <c r="AG169" s="144">
        <f>IF(AND(AH153&lt;20,AH153&gt;10),"",AH169&amp;AJ169&amp;AI169)</f>
      </c>
      <c r="AH169" s="139">
        <f>IF(AL169=2,IF(AH152=1,"одна",IF(AH152=2,"две",IF(AH152=3,"три",""))),IF(AH152=1," одна",IF(AH152=2," две",IF(AH152=3," три",""))))</f>
      </c>
      <c r="AI169" s="139">
        <f>IF(AL169=2,IF(AH152=4,"четыре",IF(AH152=5,"пять",IF(AH152=6,"шесть",""))),IF(AH152=4," четыре",IF(AH152=5," пять",IF(AH152=6," шесть",""))))</f>
      </c>
      <c r="AJ169" s="139">
        <f>IF(AL169=2,IF(AH152=7,"семь",IF(AH152=8,"восемь",IF(AH152=9,"девять",""))),IF(AH152=7," семь",IF(AH152=8," восемь",IF(AH152=9," девять",""))))</f>
      </c>
      <c r="AK169" s="139">
        <f>IF(AND(AG169="",AG170="",AG171="",AG172=""),"",IF(AND(AH153&lt;20,AH153&gt;10)," тысяч",IF(AH152=1," тысяча",IF(OR(AH152=2,AH152=3,AH152=4)," тысячи"," тысяч"))))</f>
      </c>
      <c r="AL169" s="139">
        <f>IF(AND(AG180="",AG178="",AG179="",AG177="",AG176="",AG175="",AG174=""),1,0)+IF(AND(AG173="",AG172="",AG171="",AG170=""),1,0)</f>
        <v>2</v>
      </c>
      <c r="AM169" s="139"/>
    </row>
    <row r="170" spans="18:39" s="138" customFormat="1" ht="0.75" customHeight="1"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45"/>
      <c r="AC170" s="146"/>
      <c r="AD170" s="139"/>
      <c r="AE170" s="139">
        <f>IF(SUM(AH155:AH163)=0,PROPER(AG170),AG170)</f>
      </c>
      <c r="AF170" s="139">
        <v>6</v>
      </c>
      <c r="AG170" s="144">
        <f>AH170&amp;AJ170&amp;AI170</f>
      </c>
      <c r="AH170" s="139">
        <f>IF(AL170=2,IF(AH153=11,"одиннадцать",IF(AH153=12,"двенадцать",IF(AH153=13,"тринадцать",""))),IF(AH153=11," одиннадцать",IF(AH153=12," двенадцать",IF(AH153=13," тринадцать",""))))</f>
      </c>
      <c r="AI170" s="139">
        <f>IF(AL170=2,IF(AH153=14,"четырнадцать",IF(AH153=15,"пятнадцать",IF(AH153=16,"шестнадцать",""))),IF(AH153=14," четырнадцать",IF(AH153=15," пятнадцать",IF(AH153=16," шестнадцать",""))))</f>
      </c>
      <c r="AJ170" s="139">
        <f>IF(AL170=2,IF(AH153=17,"семнадцать",IF(AH153=18,"восемнадцать",IF(AH153=19,"девятнадцать",""))),IF(AH153=17," семнадцать",IF(AH153=18," восемнадцать",IF(AH153=19," девятнадцать",""))))</f>
      </c>
      <c r="AK170" s="139"/>
      <c r="AL170" s="139">
        <f>IF(AND(AG180="",AG178="",AG179="",AG177="",AG176="",AG175="",AG174=""),1,0)+IF(AND(AG173="",AG172="",AG171=""),1,0)</f>
        <v>2</v>
      </c>
      <c r="AM170" s="139"/>
    </row>
    <row r="171" spans="18:39" s="138" customFormat="1" ht="0.75" customHeight="1"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>
        <f>IF(SUM(AH155:AH163)=0,PROPER(AG171),AG171)</f>
      </c>
      <c r="AF171" s="139">
        <v>7</v>
      </c>
      <c r="AG171" s="144">
        <f>IF(AND(AH153&lt;20,AH153&gt;10),"",AH171&amp;AJ171&amp;AI171)</f>
      </c>
      <c r="AH171" s="139">
        <f>IF(AL171=2,IF(AH154=10,"десять",IF(AH154=20,"двадцать",IF(AH154=30,"тридцать",""))),IF(AH154=10," десять",IF(AH154=20," двадцать",IF(AH154=30," тридцать",""))))</f>
      </c>
      <c r="AI171" s="139">
        <f>IF(AL171=2,IF(AH154=40,"сорок",IF(AH154=50,"пятьдесят",IF(AH154=60,"шестьдесят",""))),IF(AH154=40," сорок",IF(AH154=50," пятьдесят",IF(AH154=60," шестьдесят",""))))</f>
      </c>
      <c r="AJ171" s="139">
        <f>IF(AL171=2,IF(AH154=70,"семьдесят",IF(AH154=80,"восемьдесят",IF(AH154=90,"девяносто",""))),IF(AH154=70," семьдесят",IF(AH154=80," восемьдесят",IF(AH154=90," девяносто",""))))</f>
      </c>
      <c r="AK171" s="139"/>
      <c r="AL171" s="139">
        <f>IF(AND(AG180="",AG178="",AG179="",AG177="",AG176="",AG175="",AG174=""),1,0)+IF(AND(AG173="",AG172=""),1,0)</f>
        <v>2</v>
      </c>
      <c r="AM171" s="139"/>
    </row>
    <row r="172" spans="18:39" s="138" customFormat="1" ht="0.75" customHeight="1"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>
        <f>IF(SUM(AH156:AH163)=0,PROPER(AG172),AG172)</f>
      </c>
      <c r="AF172" s="139">
        <v>8</v>
      </c>
      <c r="AG172" s="144">
        <f>AH172&amp;AJ172&amp;AI172</f>
      </c>
      <c r="AH172" s="139">
        <f>IF(AL172=2,IF(AH155=100,"сто",IF(AH155=200,"двести",IF(AH155=300,"триста",""))),IF(AH155=100," сто",IF(AH155=200," двести",IF(AH155=300," триста",""))))</f>
      </c>
      <c r="AI172" s="139">
        <f>IF(AL172=2,IF(AH155=400,"четыреста",IF(AH155=500,"пятьсот",IF(AH155=600,"шестьсот",""))),IF(AH155=400," четыреста",IF(AH155=500," пятьсот",IF(AH155=600," шестьсот",""))))</f>
      </c>
      <c r="AJ172" s="139">
        <f>IF(AL172=2,IF(AH155=700,"семьсот",IF(AH155=800,"восемьсот",IF(AH155=900,"девятьсот",""))),IF(AH155=700," семьсот",IF(AH155=800," восемьсот",IF(AH155=900," девятьсот",""))))</f>
      </c>
      <c r="AK172" s="139"/>
      <c r="AL172" s="139">
        <f>IF(AND(AG180="",AG178="",AG179="",AG177="",AG176="",AG175="",AG174=""),1,0)+IF(AG173="",1,0)</f>
        <v>2</v>
      </c>
      <c r="AM172" s="139"/>
    </row>
    <row r="173" spans="18:39" s="138" customFormat="1" ht="0.75" customHeight="1"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>
        <f>IF(SUM(AH157:AH163)=0,PROPER(AG173),AG173)</f>
      </c>
      <c r="AF173" s="139">
        <v>9</v>
      </c>
      <c r="AG173" s="144">
        <f>IF(AND(AH157&lt;20,AH157&gt;10),"",AH173&amp;AJ173&amp;AI173)</f>
      </c>
      <c r="AH173" s="139">
        <f>IF(AL173=1,IF(AH156=1,"один",IF(AH156=2,"два",IF(AH156=3,"три",""))),IF(AH156=1," один",IF(AH156=2," два",IF(AH156=3," три",""))))</f>
      </c>
      <c r="AI173" s="139">
        <f>IF(AL173=1,IF(AH156=4,"четыре",IF(AH156=5,"пять",IF(AH156=6,"шесть",""))),IF(AH156=4," четыре",IF(AH156=5," пять",IF(AH156=6," шесть",""))))</f>
      </c>
      <c r="AJ173" s="139">
        <f>IF(AL173=1,IF(AH156=7,"семь",IF(AH156=8,"восемь",IF(AH156=9,"девять",""))),IF(AH156=7," семь",IF(AH156=8," восемь",IF(AH156=9," девять",""))))</f>
      </c>
      <c r="AK173" s="139">
        <f>IF(AND(AG173="",AG174="",AG175="",AG176=""),"",IF(AND(AH157&lt;20,AH157&gt;10)," миллионов",IF(AH156=1," миллион",IF(OR(AH156=2,AH156=3,AH156=4)," миллиона"," миллионов"))))</f>
      </c>
      <c r="AL173" s="139">
        <f>IF(AND(AG180="",AG178="",AG179="",AG177="",AG176="",AG175="",AG174=""),1,0)</f>
        <v>1</v>
      </c>
      <c r="AM173" s="139"/>
    </row>
    <row r="174" spans="18:39" s="138" customFormat="1" ht="0.75" customHeight="1"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>
        <f>IF(SUM(AH159:AH163)=0,PROPER(AG174),AG174)</f>
      </c>
      <c r="AF174" s="139">
        <v>10</v>
      </c>
      <c r="AG174" s="144">
        <f>AH174&amp;AJ174&amp;AI174</f>
      </c>
      <c r="AH174" s="139">
        <f>IF(AL174=1,IF(AH157=11,"одиннадцать",IF(AH157=12,"двенадцать",IF(AH157=13,"тринадцать",""))),IF(AH157=11," одиннадцать",IF(AH157=12," двенадцать",IF(AH157=13," тринадцать",""))))</f>
      </c>
      <c r="AI174" s="139">
        <f>IF(AL174=1,IF(AH157=14,"четырнадцать",IF(AH157=15,"пятнадцать",IF(AH157=16,"шестнадцать",""))),IF(AH157=14," четырнадцать",IF(AH157=15," пятнадцать",IF(AH157=16," шестнадцать",""))))</f>
      </c>
      <c r="AJ174" s="139">
        <f>IF(AL174=1,IF(AH157=17,"семнадцать",IF(AH157=18,"восемнадцать",IF(AH157=19,"девятнадцать",""))),IF(AH157=17," семнадцать",IF(AH157=18," восемнадцать",IF(AH157=19," девятнадцать",""))))</f>
      </c>
      <c r="AK174" s="139"/>
      <c r="AL174" s="139">
        <f>IF(AND(AG180="",AG178="",AG179="",AG177="",AG176="",AG175=""),1,0)</f>
        <v>1</v>
      </c>
      <c r="AM174" s="139"/>
    </row>
    <row r="175" spans="18:39" s="138" customFormat="1" ht="0.75" customHeight="1"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>
        <f>IF(SUM(AH159:AH163)=0,PROPER(AG175),AG175)</f>
      </c>
      <c r="AF175" s="139">
        <v>11</v>
      </c>
      <c r="AG175" s="144">
        <f>IF(AND(AH157&lt;20,AH157&gt;10),"",AH175&amp;AJ175&amp;AI175)</f>
      </c>
      <c r="AH175" s="139">
        <f>IF(AL175=1,IF(AH158=10,"десять",IF(AH158=20,"двадцать",IF(AH158=30,"тридцать",""))),IF(AH158=10," десять",IF(AH158=20," двадцать",IF(AH158=30," тридцать",""))))</f>
      </c>
      <c r="AI175" s="139">
        <f>IF(AL175=1,IF(AH158=40,"сорок",IF(AH158=50,"пятьдесят",IF(AH158=60,"шестьдесят",""))),IF(AH158=40," сорок",IF(AH158=50," пятьдесят",IF(AH158=60," шестьдесят",""))))</f>
      </c>
      <c r="AJ175" s="139">
        <f>IF(AL175=1,IF(AH158=70,"семьдесят",IF(AH158=80,"восемьдесят",IF(AH158=90,"девяносто",""))),IF(AH158=70," семьдесят",IF(AH158=80," восемьдесят",IF(AH158=90," девяносто",""))))</f>
      </c>
      <c r="AK175" s="139"/>
      <c r="AL175" s="139">
        <f>IF(AND(AG180="",AG178="",AG179="",AG177="",AG176=""),1,0)</f>
        <v>1</v>
      </c>
      <c r="AM175" s="139"/>
    </row>
    <row r="176" spans="18:39" s="138" customFormat="1" ht="0.75" customHeight="1"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>
        <f>IF(SUM(AH160:AH163)=0,PROPER(AG176),AG176)</f>
      </c>
      <c r="AF176" s="139">
        <v>12</v>
      </c>
      <c r="AG176" s="144">
        <f>AH176&amp;AJ176&amp;AI176</f>
      </c>
      <c r="AH176" s="139">
        <f>IF(AL176=1,IF(AH159=100,"сто",IF(AH159=200,"двести",IF(AH159=300,"триста",""))),IF(AH159=100," сто",IF(AH159=200," двести",IF(AH159=300," триста",""))))</f>
      </c>
      <c r="AI176" s="139">
        <f>IF(AL176=1,IF(AH159=400,"четыреста",IF(AH159=500,"пятьсот",IF(AH159=600,"шестьсот",""))),IF(AH159=400," четыреста",IF(AH159=500," пятьсот",IF(AH159=600," шестьсот",""))))</f>
      </c>
      <c r="AJ176" s="139">
        <f>IF(AL176=1,IF(AH159=700,"семьсот",IF(AH159=800,"восемьсот",IF(AH159=900,"девятьсот",""))),IF(AH159=700," семьсот",IF(AH159=800," восемьсот",IF(AH159=900," девятьсот",""))))</f>
      </c>
      <c r="AK176" s="139"/>
      <c r="AL176" s="139">
        <f>IF(AND(AG180="",AG178="",AG179="",AG177=""),1,0)</f>
        <v>1</v>
      </c>
      <c r="AM176" s="139"/>
    </row>
    <row r="177" spans="18:39" s="138" customFormat="1" ht="0.75" customHeight="1"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>
        <f>IF(SUM(AH161:AH163)=0,PROPER(AG177),AG177)</f>
      </c>
      <c r="AF177" s="139">
        <v>13</v>
      </c>
      <c r="AG177" s="144">
        <f>IF(AND(AH161&lt;20,AH161&gt;10),"",AH177&amp;AJ177&amp;AI177)</f>
      </c>
      <c r="AH177" s="139">
        <f>IF(AL177=1,IF(AH160=1,"один",IF(AH160=2,"два",IF(AH160=3,"три",""))),IF(AH160=1," один",IF(AH160=2," два",IF(AH160=3," три",""))))</f>
      </c>
      <c r="AI177" s="139">
        <f>IF(AL177=1,IF(AH160=4,"четыре",IF(AH160=5,"пять",IF(AH160=6,"шесть",""))),IF(AH160=4," четыре",IF(AH160=5," пять",IF(AH160=6," шесть",""))))</f>
      </c>
      <c r="AJ177" s="139">
        <f>IF(AL177=1,IF(AH160=7,"семь",IF(AH160=8,"восемь",IF(AH160=9,"девять",""))),IF(AH160=7," семь",IF(AH160=8," восемь",IF(AH160=9," девять",""))))</f>
      </c>
      <c r="AK177" s="139">
        <f>IF(AND(AG177="",AG178="",AG179="",AG180=""),"",IF(AND(AH161&lt;20,AH161&gt;10)," миллиардов",IF(AH160=1," миллиард",IF(OR(AH160=2,AH160=3,AH160=4)," миллиарда"," миллиардов"))))</f>
      </c>
      <c r="AL177" s="139">
        <f>IF(AND(AG180="",AG178="",AG179=""),1,0)</f>
        <v>1</v>
      </c>
      <c r="AM177" s="139"/>
    </row>
    <row r="178" spans="18:39" s="138" customFormat="1" ht="0.75" customHeight="1"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>
        <f>IF(AH163=0,PROPER(AG178),AG178)</f>
      </c>
      <c r="AF178" s="139">
        <v>14</v>
      </c>
      <c r="AG178" s="144">
        <f>AH178&amp;AJ178&amp;AI178</f>
      </c>
      <c r="AH178" s="139">
        <f>IF(AL178=1,IF(AH161=11,"одиннадцать",IF(AH161=12,"двенадцать",IF(AH161=13,"тринадцать",""))),IF(AH161=11," одиннадцать",IF(AH161=12," двенадцать",IF(AH161=13," тринадцать",""))))</f>
      </c>
      <c r="AI178" s="139">
        <f>IF(AL178=1,IF(AH161=14,"четырнадцать",IF(AH161=15,"пятнадцать",IF(AH161=16,"шестнадцать",""))),IF(AH161=14," четырнадцать",IF(AH161=15," пятнадцать",IF(AH161=16," шестнадцать",""))))</f>
      </c>
      <c r="AJ178" s="139">
        <f>IF(AL178=1,IF(AH161=17,"семнадцать",IF(AH161=18,"восемнадцать",IF(AH161=19,"девятнадцать",""))),IF(AH161=17," семнадцать",IF(AH161=18," восемнадцать",IF(AH161=19," девятнадцать",""))))</f>
      </c>
      <c r="AK178" s="139"/>
      <c r="AL178" s="139">
        <f>IF(AND(AG179="",AG180=""),1,0)</f>
        <v>1</v>
      </c>
      <c r="AM178" s="139"/>
    </row>
    <row r="179" spans="18:39" s="138" customFormat="1" ht="0.75" customHeight="1"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>
        <f>IF(SUM(AH163)=0,PROPER(AG179),AG179)</f>
      </c>
      <c r="AF179" s="139">
        <v>15</v>
      </c>
      <c r="AG179" s="144">
        <f>IF(AND(AH161&lt;20,AH161&gt;10),"",AH179&amp;AJ179&amp;AI179)</f>
      </c>
      <c r="AH179" s="139">
        <f>IF(AL179=1,IF(AH162=10,"десять",IF(AH162=20,"двадцать",IF(AH162=30,"тридцать",""))),IF(AH162=10," десять",IF(AH162=20," двадцать",IF(AH162=30," тридцать",""))))</f>
      </c>
      <c r="AI179" s="139">
        <f>IF(AL179=1,IF(AH162=40,"сорок",IF(AH162=50,"пятьдесят",IF(AH162=60,"шестьдесят",""))),IF(AH162=40," сорок",IF(AH162=50," пятьдесят",IF(AH162=60," шестьдесят",""))))</f>
      </c>
      <c r="AJ179" s="139">
        <f>IF(AL179=1,IF(AH162=70,"семьдесят",IF(AH162=80,"восемьдесят",IF(AH162=90,"девяносто",""))),IF(AH162=70," семьдесят",IF(AH162=80," восемьдесят",IF(AH162=90," девяносто",""))))</f>
      </c>
      <c r="AK179" s="139"/>
      <c r="AL179" s="139">
        <f>IF(AG180="",1,0)</f>
        <v>1</v>
      </c>
      <c r="AM179" s="139"/>
    </row>
    <row r="180" spans="18:39" s="138" customFormat="1" ht="0.75" customHeight="1"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>
        <f>PROPER(AG180)</f>
      </c>
      <c r="AF180" s="139">
        <v>16</v>
      </c>
      <c r="AG180" s="144">
        <f>AH180&amp;AI180</f>
      </c>
      <c r="AH180" s="139">
        <f>IF(AH163=100,"сто",IF(AH163=200,"двести",IF(AH163=300,"триста",IF(AH163=400,"четыреста",IF(AH163=500,"пятьсот",IF(AH163=600,"шестьсот",""))))))</f>
      </c>
      <c r="AI180" s="139">
        <f>IF(AH163=700,"семьсот",IF(AH163=800,"восемьсот",IF(AH163=900,"девятьсот","")))</f>
      </c>
      <c r="AJ180" s="139"/>
      <c r="AK180" s="139"/>
      <c r="AL180" s="139"/>
      <c r="AM180" s="139"/>
    </row>
    <row r="181" spans="18:39" s="138" customFormat="1" ht="0.75" customHeight="1"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  <c r="AF181" s="139"/>
      <c r="AG181" s="139"/>
      <c r="AH181" s="139"/>
      <c r="AI181" s="139"/>
      <c r="AJ181" s="139"/>
      <c r="AK181" s="139"/>
      <c r="AL181" s="139"/>
      <c r="AM181" s="139"/>
    </row>
    <row r="182" spans="18:39" s="138" customFormat="1" ht="0.75" customHeight="1"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</row>
    <row r="183" s="136" customFormat="1" ht="0.75" customHeight="1"/>
    <row r="184" spans="77:83" s="86" customFormat="1" ht="0.75" customHeight="1">
      <c r="BY184" s="74"/>
      <c r="BZ184" s="74"/>
      <c r="CA184" s="74"/>
      <c r="CB184" s="74"/>
      <c r="CC184" s="74"/>
      <c r="CD184" s="74"/>
      <c r="CE184" s="74"/>
    </row>
    <row r="185" spans="77:83" s="86" customFormat="1" ht="12" customHeight="1">
      <c r="BY185" s="74"/>
      <c r="BZ185" s="74"/>
      <c r="CA185" s="74"/>
      <c r="CB185" s="74"/>
      <c r="CC185" s="74"/>
      <c r="CD185" s="74"/>
      <c r="CE185" s="74"/>
    </row>
    <row r="186" spans="77:83" s="86" customFormat="1" ht="12" customHeight="1">
      <c r="BY186" s="74"/>
      <c r="BZ186" s="74"/>
      <c r="CA186" s="74"/>
      <c r="CB186" s="74"/>
      <c r="CC186" s="74"/>
      <c r="CD186" s="74"/>
      <c r="CE186" s="74"/>
    </row>
    <row r="187" spans="77:83" s="86" customFormat="1" ht="12" customHeight="1">
      <c r="BY187" s="85"/>
      <c r="BZ187" s="74"/>
      <c r="CA187" s="74"/>
      <c r="CB187" s="74"/>
      <c r="CC187" s="74"/>
      <c r="CD187" s="74"/>
      <c r="CE187" s="74"/>
    </row>
    <row r="188" spans="77:83" s="86" customFormat="1" ht="12" customHeight="1">
      <c r="BY188" s="74"/>
      <c r="BZ188" s="74"/>
      <c r="CA188" s="74"/>
      <c r="CB188" s="74"/>
      <c r="CC188" s="74"/>
      <c r="CD188" s="74"/>
      <c r="CE188" s="74"/>
    </row>
    <row r="189" spans="77:83" s="86" customFormat="1" ht="12" customHeight="1">
      <c r="BY189" s="74"/>
      <c r="BZ189" s="74"/>
      <c r="CA189" s="74"/>
      <c r="CB189" s="74"/>
      <c r="CC189" s="74"/>
      <c r="CD189" s="74"/>
      <c r="CE189" s="74"/>
    </row>
    <row r="190" spans="77:82" s="86" customFormat="1" ht="12" customHeight="1">
      <c r="BY190" s="67"/>
      <c r="BZ190" s="68"/>
      <c r="CA190" s="68"/>
      <c r="CB190" s="68"/>
      <c r="CC190" s="69"/>
      <c r="CD190" s="67"/>
    </row>
    <row r="191" spans="77:82" s="86" customFormat="1" ht="12" customHeight="1">
      <c r="BY191" s="70"/>
      <c r="BZ191" s="71"/>
      <c r="CA191" s="70"/>
      <c r="CB191" s="70"/>
      <c r="CC191" s="72"/>
      <c r="CD191" s="70"/>
    </row>
    <row r="192" spans="77:82" s="86" customFormat="1" ht="12" customHeight="1">
      <c r="BY192" s="70"/>
      <c r="BZ192" s="71"/>
      <c r="CA192" s="70"/>
      <c r="CB192" s="70"/>
      <c r="CC192" s="70"/>
      <c r="CD192" s="70"/>
    </row>
    <row r="193" spans="76:84" ht="12" customHeight="1">
      <c r="BX193" s="105"/>
      <c r="BY193" s="90"/>
      <c r="BZ193" s="91"/>
      <c r="CA193" s="90"/>
      <c r="CB193" s="90"/>
      <c r="CC193" s="90"/>
      <c r="CD193" s="90"/>
      <c r="CE193" s="105"/>
      <c r="CF193" s="105"/>
    </row>
    <row r="194" spans="76:84" ht="12" customHeight="1">
      <c r="BX194" s="105"/>
      <c r="BY194" s="90"/>
      <c r="BZ194" s="91"/>
      <c r="CA194" s="90"/>
      <c r="CB194" s="90"/>
      <c r="CC194" s="90"/>
      <c r="CD194" s="91"/>
      <c r="CE194" s="105"/>
      <c r="CF194" s="105"/>
    </row>
    <row r="195" spans="76:84" ht="12" customHeight="1">
      <c r="BX195" s="105"/>
      <c r="BY195" s="87"/>
      <c r="BZ195" s="87"/>
      <c r="CA195" s="87"/>
      <c r="CB195" s="93"/>
      <c r="CC195" s="87"/>
      <c r="CD195" s="87"/>
      <c r="CE195" s="105"/>
      <c r="CF195" s="105"/>
    </row>
    <row r="196" spans="76:84" ht="12" customHeight="1">
      <c r="BX196" s="105"/>
      <c r="BY196" s="94"/>
      <c r="BZ196" s="87"/>
      <c r="CA196" s="87"/>
      <c r="CB196" s="93"/>
      <c r="CC196" s="87"/>
      <c r="CD196" s="106"/>
      <c r="CE196" s="105"/>
      <c r="CF196" s="105"/>
    </row>
    <row r="197" spans="76:84" ht="12" customHeight="1">
      <c r="BX197" s="105"/>
      <c r="BY197" s="94"/>
      <c r="BZ197" s="95"/>
      <c r="CA197" s="87"/>
      <c r="CB197" s="96"/>
      <c r="CC197" s="87"/>
      <c r="CD197" s="106"/>
      <c r="CE197" s="105"/>
      <c r="CF197" s="105"/>
    </row>
    <row r="198" spans="76:84" ht="12" customHeight="1">
      <c r="BX198" s="105"/>
      <c r="BY198" s="94"/>
      <c r="BZ198" s="94"/>
      <c r="CA198" s="94"/>
      <c r="CB198" s="97"/>
      <c r="CC198" s="98"/>
      <c r="CD198" s="106"/>
      <c r="CE198" s="105"/>
      <c r="CF198" s="105"/>
    </row>
    <row r="199" spans="76:84" ht="12" customHeight="1">
      <c r="BX199" s="105"/>
      <c r="BY199" s="94"/>
      <c r="BZ199" s="94"/>
      <c r="CA199" s="94"/>
      <c r="CB199" s="97"/>
      <c r="CC199" s="98"/>
      <c r="CD199" s="94"/>
      <c r="CE199" s="105"/>
      <c r="CF199" s="105"/>
    </row>
    <row r="200" spans="76:84" ht="12" customHeight="1">
      <c r="BX200" s="105"/>
      <c r="BY200" s="99"/>
      <c r="BZ200" s="94"/>
      <c r="CA200" s="94"/>
      <c r="CB200" s="97"/>
      <c r="CC200" s="98"/>
      <c r="CD200" s="94"/>
      <c r="CE200" s="105"/>
      <c r="CF200" s="105"/>
    </row>
    <row r="201" spans="76:84" ht="12" customHeight="1">
      <c r="BX201" s="105"/>
      <c r="BY201" s="99"/>
      <c r="BZ201" s="94"/>
      <c r="CA201" s="94"/>
      <c r="CB201" s="94"/>
      <c r="CC201" s="100"/>
      <c r="CD201" s="94"/>
      <c r="CE201" s="105"/>
      <c r="CF201" s="105"/>
    </row>
    <row r="202" spans="76:84" ht="12" customHeight="1">
      <c r="BX202" s="105"/>
      <c r="BY202" s="101"/>
      <c r="BZ202" s="97"/>
      <c r="CA202" s="94"/>
      <c r="CB202" s="94"/>
      <c r="CC202" s="94"/>
      <c r="CD202" s="94"/>
      <c r="CE202" s="105"/>
      <c r="CF202" s="105"/>
    </row>
    <row r="203" spans="76:84" ht="12" customHeight="1">
      <c r="BX203" s="105"/>
      <c r="BY203" s="101"/>
      <c r="BZ203" s="97"/>
      <c r="CA203" s="94"/>
      <c r="CB203" s="94"/>
      <c r="CC203" s="94"/>
      <c r="CD203" s="94"/>
      <c r="CE203" s="105"/>
      <c r="CF203" s="105"/>
    </row>
    <row r="204" spans="76:84" ht="12" customHeight="1">
      <c r="BX204" s="105"/>
      <c r="BY204" s="101"/>
      <c r="BZ204" s="97"/>
      <c r="CA204" s="94"/>
      <c r="CB204" s="94"/>
      <c r="CC204" s="98"/>
      <c r="CD204" s="94"/>
      <c r="CE204" s="105"/>
      <c r="CF204" s="105"/>
    </row>
    <row r="205" spans="76:84" ht="12" customHeight="1">
      <c r="BX205" s="105"/>
      <c r="BY205" s="101"/>
      <c r="BZ205" s="97"/>
      <c r="CA205" s="94"/>
      <c r="CB205" s="94"/>
      <c r="CC205" s="98"/>
      <c r="CD205" s="94"/>
      <c r="CE205" s="105"/>
      <c r="CF205" s="105"/>
    </row>
    <row r="206" spans="76:84" ht="12" customHeight="1">
      <c r="BX206" s="105"/>
      <c r="BY206" s="101"/>
      <c r="BZ206" s="97"/>
      <c r="CA206" s="94"/>
      <c r="CB206" s="97"/>
      <c r="CC206" s="94"/>
      <c r="CD206" s="94"/>
      <c r="CE206" s="105"/>
      <c r="CF206" s="105"/>
    </row>
    <row r="207" spans="76:84" ht="12" customHeight="1">
      <c r="BX207" s="105"/>
      <c r="BY207" s="101"/>
      <c r="BZ207" s="97"/>
      <c r="CA207" s="94"/>
      <c r="CB207" s="94"/>
      <c r="CC207" s="94"/>
      <c r="CD207" s="94"/>
      <c r="CE207" s="105"/>
      <c r="CF207" s="105"/>
    </row>
    <row r="208" spans="76:84" ht="12" customHeight="1">
      <c r="BX208" s="105"/>
      <c r="BY208" s="101"/>
      <c r="BZ208" s="97"/>
      <c r="CA208" s="94"/>
      <c r="CB208" s="94"/>
      <c r="CC208" s="98"/>
      <c r="CD208" s="94"/>
      <c r="CE208" s="105"/>
      <c r="CF208" s="105"/>
    </row>
    <row r="209" spans="76:84" ht="12" customHeight="1">
      <c r="BX209" s="105"/>
      <c r="BY209" s="101"/>
      <c r="BZ209" s="97"/>
      <c r="CA209" s="94"/>
      <c r="CB209" s="94"/>
      <c r="CC209" s="98"/>
      <c r="CD209" s="94"/>
      <c r="CE209" s="105"/>
      <c r="CF209" s="105"/>
    </row>
    <row r="210" spans="76:84" ht="12" customHeight="1">
      <c r="BX210" s="105"/>
      <c r="BY210" s="101"/>
      <c r="BZ210" s="97"/>
      <c r="CA210" s="94"/>
      <c r="CB210" s="94"/>
      <c r="CC210" s="94"/>
      <c r="CD210" s="94"/>
      <c r="CE210" s="105"/>
      <c r="CF210" s="105"/>
    </row>
    <row r="211" spans="76:84" ht="12" customHeight="1">
      <c r="BX211" s="105"/>
      <c r="BY211" s="101"/>
      <c r="BZ211" s="97"/>
      <c r="CA211" s="94"/>
      <c r="CB211" s="94"/>
      <c r="CC211" s="94"/>
      <c r="CD211" s="94"/>
      <c r="CE211" s="105"/>
      <c r="CF211" s="105"/>
    </row>
    <row r="212" spans="76:84" ht="12" customHeight="1">
      <c r="BX212" s="105"/>
      <c r="BY212" s="101"/>
      <c r="BZ212" s="97"/>
      <c r="CA212" s="94"/>
      <c r="CB212" s="94"/>
      <c r="CC212" s="98"/>
      <c r="CD212" s="94"/>
      <c r="CE212" s="105"/>
      <c r="CF212" s="105"/>
    </row>
    <row r="213" spans="76:84" ht="12" customHeight="1">
      <c r="BX213" s="105"/>
      <c r="BY213" s="101"/>
      <c r="BZ213" s="97"/>
      <c r="CA213" s="94"/>
      <c r="CB213" s="94"/>
      <c r="CC213" s="98"/>
      <c r="CD213" s="94"/>
      <c r="CE213" s="105"/>
      <c r="CF213" s="105"/>
    </row>
    <row r="214" spans="76:84" ht="12" customHeight="1">
      <c r="BX214" s="105"/>
      <c r="BY214" s="101"/>
      <c r="BZ214" s="97"/>
      <c r="CA214" s="94"/>
      <c r="CB214" s="94"/>
      <c r="CC214" s="98"/>
      <c r="CD214" s="94"/>
      <c r="CE214" s="105"/>
      <c r="CF214" s="105"/>
    </row>
    <row r="215" spans="76:84" ht="12" customHeight="1">
      <c r="BX215" s="105"/>
      <c r="BY215" s="101"/>
      <c r="BZ215" s="97"/>
      <c r="CA215" s="94"/>
      <c r="CB215" s="94"/>
      <c r="CC215" s="94"/>
      <c r="CD215" s="94"/>
      <c r="CE215" s="105"/>
      <c r="CF215" s="105"/>
    </row>
    <row r="216" spans="76:84" ht="12" customHeight="1">
      <c r="BX216" s="105"/>
      <c r="BY216" s="101"/>
      <c r="BZ216" s="102"/>
      <c r="CA216" s="94"/>
      <c r="CB216" s="94"/>
      <c r="CC216" s="98"/>
      <c r="CD216" s="94"/>
      <c r="CE216" s="105"/>
      <c r="CF216" s="105"/>
    </row>
    <row r="217" spans="76:84" ht="12" customHeight="1">
      <c r="BX217" s="105"/>
      <c r="BY217" s="101"/>
      <c r="BZ217" s="97"/>
      <c r="CA217" s="94"/>
      <c r="CB217" s="94"/>
      <c r="CC217" s="98"/>
      <c r="CD217" s="94"/>
      <c r="CE217" s="105"/>
      <c r="CF217" s="105"/>
    </row>
    <row r="218" spans="76:84" ht="12" customHeight="1">
      <c r="BX218" s="105"/>
      <c r="BY218" s="99"/>
      <c r="BZ218" s="102"/>
      <c r="CA218" s="97"/>
      <c r="CB218" s="94"/>
      <c r="CC218" s="98"/>
      <c r="CD218" s="94"/>
      <c r="CE218" s="105"/>
      <c r="CF218" s="105"/>
    </row>
    <row r="219" spans="76:84" ht="12" customHeight="1">
      <c r="BX219" s="105"/>
      <c r="BY219" s="103"/>
      <c r="BZ219" s="94"/>
      <c r="CA219" s="97"/>
      <c r="CB219" s="94"/>
      <c r="CC219" s="98"/>
      <c r="CD219" s="94"/>
      <c r="CE219" s="105"/>
      <c r="CF219" s="105"/>
    </row>
    <row r="220" spans="76:84" ht="12" customHeight="1">
      <c r="BX220" s="105"/>
      <c r="BY220" s="94"/>
      <c r="BZ220" s="94"/>
      <c r="CA220" s="97"/>
      <c r="CB220" s="94"/>
      <c r="CC220" s="98"/>
      <c r="CD220" s="94"/>
      <c r="CE220" s="105"/>
      <c r="CF220" s="105"/>
    </row>
    <row r="221" spans="76:84" ht="12" customHeight="1">
      <c r="BX221" s="105"/>
      <c r="BY221" s="94"/>
      <c r="BZ221" s="94"/>
      <c r="CA221" s="94"/>
      <c r="CB221" s="94"/>
      <c r="CC221" s="94"/>
      <c r="CD221" s="94"/>
      <c r="CE221" s="105"/>
      <c r="CF221" s="105"/>
    </row>
    <row r="222" spans="76:84" ht="12" customHeight="1">
      <c r="BX222" s="105"/>
      <c r="BY222" s="94"/>
      <c r="BZ222" s="94"/>
      <c r="CA222" s="94"/>
      <c r="CB222" s="94"/>
      <c r="CC222" s="94"/>
      <c r="CD222" s="94"/>
      <c r="CE222" s="105"/>
      <c r="CF222" s="105"/>
    </row>
    <row r="223" spans="76:84" ht="12" customHeight="1">
      <c r="BX223" s="105"/>
      <c r="BY223" s="94"/>
      <c r="BZ223" s="94"/>
      <c r="CA223" s="94"/>
      <c r="CB223" s="94"/>
      <c r="CC223" s="94"/>
      <c r="CD223" s="94"/>
      <c r="CE223" s="105"/>
      <c r="CF223" s="105"/>
    </row>
    <row r="224" spans="76:84" ht="12" customHeight="1">
      <c r="BX224" s="105"/>
      <c r="BY224" s="94"/>
      <c r="BZ224" s="94"/>
      <c r="CA224" s="94"/>
      <c r="CB224" s="94"/>
      <c r="CC224" s="94"/>
      <c r="CD224" s="94"/>
      <c r="CE224" s="105"/>
      <c r="CF224" s="105"/>
    </row>
    <row r="225" spans="76:84" ht="12" customHeight="1">
      <c r="BX225" s="105"/>
      <c r="BY225" s="94"/>
      <c r="BZ225" s="94"/>
      <c r="CA225" s="94"/>
      <c r="CB225" s="94"/>
      <c r="CC225" s="94"/>
      <c r="CD225" s="94"/>
      <c r="CE225" s="105"/>
      <c r="CF225" s="105"/>
    </row>
    <row r="226" spans="76:84" ht="12" customHeight="1">
      <c r="BX226" s="105"/>
      <c r="BY226" s="94"/>
      <c r="BZ226" s="94"/>
      <c r="CA226" s="94"/>
      <c r="CB226" s="94"/>
      <c r="CC226" s="94"/>
      <c r="CD226" s="94"/>
      <c r="CE226" s="105"/>
      <c r="CF226" s="105"/>
    </row>
    <row r="227" spans="76:84" ht="12" customHeight="1">
      <c r="BX227" s="105"/>
      <c r="BY227" s="94"/>
      <c r="BZ227" s="94"/>
      <c r="CA227" s="94"/>
      <c r="CB227" s="94"/>
      <c r="CC227" s="94"/>
      <c r="CD227" s="94"/>
      <c r="CE227" s="105"/>
      <c r="CF227" s="105"/>
    </row>
    <row r="228" spans="76:84" ht="12" customHeight="1">
      <c r="BX228" s="105"/>
      <c r="BY228" s="94"/>
      <c r="BZ228" s="94"/>
      <c r="CA228" s="94"/>
      <c r="CB228" s="94"/>
      <c r="CC228" s="94"/>
      <c r="CD228" s="94"/>
      <c r="CE228" s="105"/>
      <c r="CF228" s="105"/>
    </row>
    <row r="229" spans="76:84" ht="12" customHeight="1">
      <c r="BX229" s="105"/>
      <c r="BY229" s="104"/>
      <c r="BZ229" s="94"/>
      <c r="CA229" s="94"/>
      <c r="CB229" s="94"/>
      <c r="CC229" s="94"/>
      <c r="CD229" s="94"/>
      <c r="CE229" s="105"/>
      <c r="CF229" s="105"/>
    </row>
    <row r="230" spans="76:84" ht="12" customHeight="1">
      <c r="BX230" s="105"/>
      <c r="BY230" s="94"/>
      <c r="BZ230" s="94"/>
      <c r="CA230" s="94"/>
      <c r="CB230" s="94"/>
      <c r="CC230" s="94"/>
      <c r="CD230" s="94"/>
      <c r="CE230" s="105"/>
      <c r="CF230" s="105"/>
    </row>
    <row r="231" spans="76:84" ht="12" customHeight="1">
      <c r="BX231" s="105"/>
      <c r="BY231" s="94"/>
      <c r="BZ231" s="94"/>
      <c r="CA231" s="94"/>
      <c r="CB231" s="94"/>
      <c r="CC231" s="94"/>
      <c r="CD231" s="94"/>
      <c r="CE231" s="105"/>
      <c r="CF231" s="105"/>
    </row>
    <row r="232" spans="76:84" ht="12" customHeight="1">
      <c r="BX232" s="105"/>
      <c r="BY232" s="87"/>
      <c r="BZ232" s="88"/>
      <c r="CA232" s="88"/>
      <c r="CB232" s="88"/>
      <c r="CC232" s="89"/>
      <c r="CD232" s="87"/>
      <c r="CE232" s="105"/>
      <c r="CF232" s="105"/>
    </row>
    <row r="233" spans="76:84" ht="12" customHeight="1">
      <c r="BX233" s="105"/>
      <c r="BY233" s="90"/>
      <c r="BZ233" s="91"/>
      <c r="CA233" s="90"/>
      <c r="CB233" s="90"/>
      <c r="CC233" s="92"/>
      <c r="CD233" s="90"/>
      <c r="CE233" s="105"/>
      <c r="CF233" s="105"/>
    </row>
    <row r="234" spans="76:84" ht="12" customHeight="1">
      <c r="BX234" s="105"/>
      <c r="BY234" s="90"/>
      <c r="BZ234" s="91"/>
      <c r="CA234" s="90"/>
      <c r="CB234" s="90"/>
      <c r="CC234" s="90"/>
      <c r="CD234" s="90"/>
      <c r="CE234" s="105"/>
      <c r="CF234" s="105"/>
    </row>
    <row r="235" spans="76:84" ht="12" customHeight="1">
      <c r="BX235" s="105"/>
      <c r="BY235" s="90"/>
      <c r="BZ235" s="91"/>
      <c r="CA235" s="90"/>
      <c r="CB235" s="90"/>
      <c r="CC235" s="90"/>
      <c r="CD235" s="90"/>
      <c r="CE235" s="105"/>
      <c r="CF235" s="105"/>
    </row>
    <row r="236" spans="76:84" ht="12" customHeight="1">
      <c r="BX236" s="105"/>
      <c r="BY236" s="90"/>
      <c r="BZ236" s="91"/>
      <c r="CA236" s="90"/>
      <c r="CB236" s="90"/>
      <c r="CC236" s="90"/>
      <c r="CD236" s="91"/>
      <c r="CE236" s="105"/>
      <c r="CF236" s="105"/>
    </row>
    <row r="237" spans="76:84" ht="12" customHeight="1">
      <c r="BX237" s="105"/>
      <c r="BY237" s="87"/>
      <c r="BZ237" s="87"/>
      <c r="CA237" s="87"/>
      <c r="CB237" s="93"/>
      <c r="CC237" s="87"/>
      <c r="CD237" s="87"/>
      <c r="CE237" s="105"/>
      <c r="CF237" s="105"/>
    </row>
    <row r="238" spans="76:84" ht="12" customHeight="1">
      <c r="BX238" s="105"/>
      <c r="BY238" s="94"/>
      <c r="BZ238" s="87"/>
      <c r="CA238" s="87"/>
      <c r="CB238" s="93"/>
      <c r="CC238" s="87"/>
      <c r="CD238" s="106"/>
      <c r="CE238" s="105"/>
      <c r="CF238" s="105"/>
    </row>
    <row r="239" spans="76:84" ht="12" customHeight="1">
      <c r="BX239" s="105"/>
      <c r="BY239" s="94"/>
      <c r="BZ239" s="95"/>
      <c r="CA239" s="87"/>
      <c r="CB239" s="96"/>
      <c r="CC239" s="87"/>
      <c r="CD239" s="106"/>
      <c r="CE239" s="105"/>
      <c r="CF239" s="105"/>
    </row>
    <row r="240" spans="76:84" ht="12" customHeight="1">
      <c r="BX240" s="105"/>
      <c r="BY240" s="94"/>
      <c r="BZ240" s="94"/>
      <c r="CA240" s="94"/>
      <c r="CB240" s="97"/>
      <c r="CC240" s="98"/>
      <c r="CD240" s="106"/>
      <c r="CE240" s="105"/>
      <c r="CF240" s="105"/>
    </row>
    <row r="241" spans="76:84" ht="12" customHeight="1">
      <c r="BX241" s="105"/>
      <c r="BY241" s="94"/>
      <c r="BZ241" s="94"/>
      <c r="CA241" s="94"/>
      <c r="CB241" s="97"/>
      <c r="CC241" s="98"/>
      <c r="CD241" s="94"/>
      <c r="CE241" s="105"/>
      <c r="CF241" s="105"/>
    </row>
    <row r="242" spans="76:84" ht="12" customHeight="1">
      <c r="BX242" s="105"/>
      <c r="BY242" s="99"/>
      <c r="BZ242" s="94"/>
      <c r="CA242" s="94"/>
      <c r="CB242" s="97"/>
      <c r="CC242" s="98"/>
      <c r="CD242" s="94"/>
      <c r="CE242" s="105"/>
      <c r="CF242" s="105"/>
    </row>
    <row r="243" spans="76:84" ht="12" customHeight="1">
      <c r="BX243" s="105"/>
      <c r="BY243" s="99"/>
      <c r="BZ243" s="94"/>
      <c r="CA243" s="94"/>
      <c r="CB243" s="94"/>
      <c r="CC243" s="100"/>
      <c r="CD243" s="94"/>
      <c r="CE243" s="105"/>
      <c r="CF243" s="105"/>
    </row>
    <row r="244" spans="76:84" ht="12" customHeight="1">
      <c r="BX244" s="105"/>
      <c r="BY244" s="101"/>
      <c r="BZ244" s="97"/>
      <c r="CA244" s="94"/>
      <c r="CB244" s="94"/>
      <c r="CC244" s="94"/>
      <c r="CD244" s="94"/>
      <c r="CE244" s="105"/>
      <c r="CF244" s="105"/>
    </row>
    <row r="245" spans="76:84" ht="12" customHeight="1">
      <c r="BX245" s="105"/>
      <c r="BY245" s="101"/>
      <c r="BZ245" s="97"/>
      <c r="CA245" s="94"/>
      <c r="CB245" s="94"/>
      <c r="CC245" s="94"/>
      <c r="CD245" s="94"/>
      <c r="CE245" s="105"/>
      <c r="CF245" s="105"/>
    </row>
    <row r="246" spans="76:84" ht="12" customHeight="1">
      <c r="BX246" s="105"/>
      <c r="BY246" s="101"/>
      <c r="BZ246" s="97"/>
      <c r="CA246" s="94"/>
      <c r="CB246" s="94"/>
      <c r="CC246" s="98"/>
      <c r="CD246" s="94"/>
      <c r="CE246" s="105"/>
      <c r="CF246" s="105"/>
    </row>
    <row r="247" spans="76:84" ht="12" customHeight="1">
      <c r="BX247" s="105"/>
      <c r="BY247" s="101"/>
      <c r="BZ247" s="97"/>
      <c r="CA247" s="94"/>
      <c r="CB247" s="94"/>
      <c r="CC247" s="98"/>
      <c r="CD247" s="94"/>
      <c r="CE247" s="105"/>
      <c r="CF247" s="105"/>
    </row>
    <row r="248" spans="76:84" ht="12" customHeight="1">
      <c r="BX248" s="105"/>
      <c r="BY248" s="101"/>
      <c r="BZ248" s="97"/>
      <c r="CA248" s="94"/>
      <c r="CB248" s="97"/>
      <c r="CC248" s="94"/>
      <c r="CD248" s="94"/>
      <c r="CE248" s="105"/>
      <c r="CF248" s="105"/>
    </row>
    <row r="249" spans="76:84" ht="12" customHeight="1">
      <c r="BX249" s="105"/>
      <c r="BY249" s="101"/>
      <c r="BZ249" s="97"/>
      <c r="CA249" s="94"/>
      <c r="CB249" s="94"/>
      <c r="CC249" s="94"/>
      <c r="CD249" s="94"/>
      <c r="CE249" s="105"/>
      <c r="CF249" s="105"/>
    </row>
    <row r="250" spans="76:84" ht="12" customHeight="1">
      <c r="BX250" s="105"/>
      <c r="BY250" s="101"/>
      <c r="BZ250" s="97"/>
      <c r="CA250" s="94"/>
      <c r="CB250" s="94"/>
      <c r="CC250" s="98"/>
      <c r="CD250" s="94"/>
      <c r="CE250" s="105"/>
      <c r="CF250" s="105"/>
    </row>
    <row r="251" spans="76:84" ht="12" customHeight="1">
      <c r="BX251" s="105"/>
      <c r="BY251" s="101"/>
      <c r="BZ251" s="97"/>
      <c r="CA251" s="94"/>
      <c r="CB251" s="94"/>
      <c r="CC251" s="98"/>
      <c r="CD251" s="94"/>
      <c r="CE251" s="105"/>
      <c r="CF251" s="105"/>
    </row>
    <row r="252" spans="76:84" ht="12" customHeight="1">
      <c r="BX252" s="105"/>
      <c r="BY252" s="101"/>
      <c r="BZ252" s="97"/>
      <c r="CA252" s="94"/>
      <c r="CB252" s="94"/>
      <c r="CC252" s="94"/>
      <c r="CD252" s="94"/>
      <c r="CE252" s="105"/>
      <c r="CF252" s="105"/>
    </row>
    <row r="253" spans="76:84" ht="12" customHeight="1">
      <c r="BX253" s="105"/>
      <c r="BY253" s="101"/>
      <c r="BZ253" s="97"/>
      <c r="CA253" s="94"/>
      <c r="CB253" s="94"/>
      <c r="CC253" s="94"/>
      <c r="CD253" s="94"/>
      <c r="CE253" s="105"/>
      <c r="CF253" s="105"/>
    </row>
    <row r="254" spans="76:84" ht="12" customHeight="1">
      <c r="BX254" s="105"/>
      <c r="BY254" s="101"/>
      <c r="BZ254" s="97"/>
      <c r="CA254" s="94"/>
      <c r="CB254" s="94"/>
      <c r="CC254" s="98"/>
      <c r="CD254" s="94"/>
      <c r="CE254" s="105"/>
      <c r="CF254" s="105"/>
    </row>
    <row r="255" spans="76:84" ht="12" customHeight="1">
      <c r="BX255" s="105"/>
      <c r="BY255" s="101"/>
      <c r="BZ255" s="97"/>
      <c r="CA255" s="94"/>
      <c r="CB255" s="94"/>
      <c r="CC255" s="98"/>
      <c r="CD255" s="94"/>
      <c r="CE255" s="105"/>
      <c r="CF255" s="105"/>
    </row>
    <row r="256" spans="76:84" ht="12" customHeight="1">
      <c r="BX256" s="105"/>
      <c r="BY256" s="101"/>
      <c r="BZ256" s="97"/>
      <c r="CA256" s="94"/>
      <c r="CB256" s="94"/>
      <c r="CC256" s="98"/>
      <c r="CD256" s="94"/>
      <c r="CE256" s="105"/>
      <c r="CF256" s="105"/>
    </row>
    <row r="257" spans="76:84" ht="12" customHeight="1">
      <c r="BX257" s="105"/>
      <c r="BY257" s="101"/>
      <c r="BZ257" s="97"/>
      <c r="CA257" s="94"/>
      <c r="CB257" s="94"/>
      <c r="CC257" s="94"/>
      <c r="CD257" s="94"/>
      <c r="CE257" s="105"/>
      <c r="CF257" s="105"/>
    </row>
    <row r="258" spans="76:84" ht="12" customHeight="1">
      <c r="BX258" s="105"/>
      <c r="BY258" s="101"/>
      <c r="BZ258" s="102"/>
      <c r="CA258" s="94"/>
      <c r="CB258" s="94"/>
      <c r="CC258" s="98"/>
      <c r="CD258" s="94"/>
      <c r="CE258" s="105"/>
      <c r="CF258" s="105"/>
    </row>
    <row r="259" spans="76:84" ht="12" customHeight="1">
      <c r="BX259" s="105"/>
      <c r="BY259" s="101"/>
      <c r="BZ259" s="97"/>
      <c r="CA259" s="94"/>
      <c r="CB259" s="94"/>
      <c r="CC259" s="98"/>
      <c r="CD259" s="94"/>
      <c r="CE259" s="105"/>
      <c r="CF259" s="105"/>
    </row>
    <row r="260" spans="76:84" ht="12" customHeight="1">
      <c r="BX260" s="105"/>
      <c r="BY260" s="99"/>
      <c r="BZ260" s="102"/>
      <c r="CA260" s="97"/>
      <c r="CB260" s="94"/>
      <c r="CC260" s="98"/>
      <c r="CD260" s="94"/>
      <c r="CE260" s="105"/>
      <c r="CF260" s="105"/>
    </row>
    <row r="261" spans="76:84" ht="12" customHeight="1">
      <c r="BX261" s="105"/>
      <c r="BY261" s="103"/>
      <c r="BZ261" s="94"/>
      <c r="CA261" s="97"/>
      <c r="CB261" s="94"/>
      <c r="CC261" s="98"/>
      <c r="CD261" s="94"/>
      <c r="CE261" s="105"/>
      <c r="CF261" s="105"/>
    </row>
    <row r="262" spans="76:84" ht="12" customHeight="1">
      <c r="BX262" s="105"/>
      <c r="BY262" s="94"/>
      <c r="BZ262" s="94"/>
      <c r="CA262" s="97"/>
      <c r="CB262" s="94"/>
      <c r="CC262" s="98"/>
      <c r="CD262" s="94"/>
      <c r="CE262" s="105"/>
      <c r="CF262" s="105"/>
    </row>
    <row r="263" spans="76:84" ht="12" customHeight="1">
      <c r="BX263" s="105"/>
      <c r="BY263" s="94"/>
      <c r="BZ263" s="94"/>
      <c r="CA263" s="94"/>
      <c r="CB263" s="94"/>
      <c r="CC263" s="94"/>
      <c r="CD263" s="94"/>
      <c r="CE263" s="105"/>
      <c r="CF263" s="105"/>
    </row>
    <row r="264" spans="76:84" ht="12" customHeight="1">
      <c r="BX264" s="105"/>
      <c r="BY264" s="94"/>
      <c r="BZ264" s="94"/>
      <c r="CA264" s="94"/>
      <c r="CB264" s="94"/>
      <c r="CC264" s="94"/>
      <c r="CD264" s="94"/>
      <c r="CE264" s="105"/>
      <c r="CF264" s="105"/>
    </row>
    <row r="265" spans="76:84" ht="12" customHeight="1">
      <c r="BX265" s="105"/>
      <c r="BY265" s="94"/>
      <c r="BZ265" s="94"/>
      <c r="CA265" s="94"/>
      <c r="CB265" s="94"/>
      <c r="CC265" s="94"/>
      <c r="CD265" s="94"/>
      <c r="CE265" s="105"/>
      <c r="CF265" s="105"/>
    </row>
    <row r="266" spans="76:84" ht="12" customHeight="1">
      <c r="BX266" s="105"/>
      <c r="BY266" s="94"/>
      <c r="BZ266" s="94"/>
      <c r="CA266" s="94"/>
      <c r="CB266" s="94"/>
      <c r="CC266" s="94"/>
      <c r="CD266" s="94"/>
      <c r="CE266" s="105"/>
      <c r="CF266" s="105"/>
    </row>
    <row r="267" spans="76:84" ht="12" customHeight="1">
      <c r="BX267" s="105"/>
      <c r="BY267" s="94"/>
      <c r="BZ267" s="94"/>
      <c r="CA267" s="94"/>
      <c r="CB267" s="94"/>
      <c r="CC267" s="94"/>
      <c r="CD267" s="94"/>
      <c r="CE267" s="105"/>
      <c r="CF267" s="105"/>
    </row>
    <row r="268" spans="77:82" ht="12" customHeight="1">
      <c r="BY268" s="74"/>
      <c r="BZ268" s="74"/>
      <c r="CA268" s="74"/>
      <c r="CB268" s="74"/>
      <c r="CC268" s="74"/>
      <c r="CD268" s="74"/>
    </row>
    <row r="269" spans="77:82" ht="12" customHeight="1">
      <c r="BY269" s="74"/>
      <c r="BZ269" s="74"/>
      <c r="CA269" s="74"/>
      <c r="CB269" s="74"/>
      <c r="CC269" s="74"/>
      <c r="CD269" s="74"/>
    </row>
    <row r="270" spans="77:82" ht="12" customHeight="1">
      <c r="BY270" s="74"/>
      <c r="BZ270" s="74"/>
      <c r="CA270" s="74"/>
      <c r="CB270" s="74"/>
      <c r="CC270" s="74"/>
      <c r="CD270" s="74"/>
    </row>
    <row r="271" spans="77:82" ht="12" customHeight="1">
      <c r="BY271" s="85"/>
      <c r="BZ271" s="74"/>
      <c r="CA271" s="74"/>
      <c r="CB271" s="74"/>
      <c r="CC271" s="74"/>
      <c r="CD271" s="74"/>
    </row>
    <row r="272" spans="77:82" ht="12" customHeight="1">
      <c r="BY272" s="74"/>
      <c r="BZ272" s="74"/>
      <c r="CA272" s="74"/>
      <c r="CB272" s="74"/>
      <c r="CC272" s="74"/>
      <c r="CD272" s="74"/>
    </row>
    <row r="273" spans="77:82" ht="12" customHeight="1">
      <c r="BY273" s="74"/>
      <c r="BZ273" s="74"/>
      <c r="CA273" s="74"/>
      <c r="CB273" s="74"/>
      <c r="CC273" s="74"/>
      <c r="CD273" s="74"/>
    </row>
    <row r="274" spans="77:82" ht="12" customHeight="1">
      <c r="BY274" s="67"/>
      <c r="BZ274" s="68"/>
      <c r="CA274" s="68"/>
      <c r="CB274" s="68"/>
      <c r="CC274" s="69"/>
      <c r="CD274" s="67"/>
    </row>
    <row r="275" spans="77:82" ht="12" customHeight="1">
      <c r="BY275" s="70"/>
      <c r="BZ275" s="71"/>
      <c r="CA275" s="70"/>
      <c r="CB275" s="70"/>
      <c r="CC275" s="72"/>
      <c r="CD275" s="70"/>
    </row>
    <row r="276" spans="77:82" ht="12" customHeight="1">
      <c r="BY276" s="70"/>
      <c r="BZ276" s="71"/>
      <c r="CA276" s="70"/>
      <c r="CB276" s="70"/>
      <c r="CC276" s="70"/>
      <c r="CD276" s="70"/>
    </row>
    <row r="277" spans="77:82" ht="12" customHeight="1">
      <c r="BY277" s="70"/>
      <c r="BZ277" s="71"/>
      <c r="CA277" s="70"/>
      <c r="CB277" s="70"/>
      <c r="CC277" s="70"/>
      <c r="CD277" s="70"/>
    </row>
    <row r="278" spans="77:82" ht="12" customHeight="1">
      <c r="BY278" s="70"/>
      <c r="BZ278" s="71"/>
      <c r="CA278" s="70"/>
      <c r="CB278" s="70"/>
      <c r="CC278" s="70"/>
      <c r="CD278" s="71"/>
    </row>
    <row r="279" spans="77:82" ht="12" customHeight="1">
      <c r="BY279" s="67"/>
      <c r="BZ279" s="67"/>
      <c r="CA279" s="67"/>
      <c r="CB279" s="73"/>
      <c r="CC279" s="67"/>
      <c r="CD279" s="67"/>
    </row>
    <row r="280" spans="77:82" ht="12" customHeight="1">
      <c r="BY280" s="74"/>
      <c r="BZ280" s="67"/>
      <c r="CA280" s="67"/>
      <c r="CB280" s="73"/>
      <c r="CC280" s="67"/>
      <c r="CD280" s="75"/>
    </row>
    <row r="281" spans="77:82" ht="12" customHeight="1">
      <c r="BY281" s="74"/>
      <c r="BZ281" s="76"/>
      <c r="CA281" s="67"/>
      <c r="CB281" s="77"/>
      <c r="CC281" s="67"/>
      <c r="CD281" s="75"/>
    </row>
    <row r="282" spans="77:82" ht="12" customHeight="1">
      <c r="BY282" s="74"/>
      <c r="BZ282" s="74"/>
      <c r="CA282" s="74"/>
      <c r="CB282" s="78"/>
      <c r="CC282" s="79"/>
      <c r="CD282" s="75"/>
    </row>
    <row r="283" spans="77:82" ht="12" customHeight="1">
      <c r="BY283" s="74"/>
      <c r="BZ283" s="74"/>
      <c r="CA283" s="74"/>
      <c r="CB283" s="78"/>
      <c r="CC283" s="79"/>
      <c r="CD283" s="74"/>
    </row>
    <row r="284" spans="77:82" ht="12" customHeight="1">
      <c r="BY284" s="80"/>
      <c r="BZ284" s="74"/>
      <c r="CA284" s="74"/>
      <c r="CB284" s="78"/>
      <c r="CC284" s="79"/>
      <c r="CD284" s="74"/>
    </row>
    <row r="285" spans="77:82" ht="12" customHeight="1">
      <c r="BY285" s="80"/>
      <c r="BZ285" s="74"/>
      <c r="CA285" s="74"/>
      <c r="CB285" s="74"/>
      <c r="CC285" s="81"/>
      <c r="CD285" s="74"/>
    </row>
    <row r="286" spans="77:82" ht="12" customHeight="1">
      <c r="BY286" s="82"/>
      <c r="BZ286" s="78"/>
      <c r="CA286" s="74"/>
      <c r="CB286" s="74"/>
      <c r="CC286" s="74"/>
      <c r="CD286" s="74"/>
    </row>
    <row r="287" spans="77:82" ht="12" customHeight="1">
      <c r="BY287" s="82"/>
      <c r="BZ287" s="78"/>
      <c r="CA287" s="74"/>
      <c r="CB287" s="74"/>
      <c r="CC287" s="74"/>
      <c r="CD287" s="74"/>
    </row>
    <row r="288" spans="77:82" ht="12" customHeight="1">
      <c r="BY288" s="82"/>
      <c r="BZ288" s="78"/>
      <c r="CA288" s="74"/>
      <c r="CB288" s="74"/>
      <c r="CC288" s="79"/>
      <c r="CD288" s="74"/>
    </row>
    <row r="289" spans="77:82" ht="12" customHeight="1">
      <c r="BY289" s="82"/>
      <c r="BZ289" s="78"/>
      <c r="CA289" s="74"/>
      <c r="CB289" s="74"/>
      <c r="CC289" s="79"/>
      <c r="CD289" s="74"/>
    </row>
    <row r="290" spans="77:82" ht="12" customHeight="1">
      <c r="BY290" s="82"/>
      <c r="BZ290" s="78"/>
      <c r="CA290" s="74"/>
      <c r="CB290" s="78"/>
      <c r="CC290" s="74"/>
      <c r="CD290" s="74"/>
    </row>
    <row r="291" spans="77:82" ht="12" customHeight="1">
      <c r="BY291" s="82"/>
      <c r="BZ291" s="78"/>
      <c r="CA291" s="74"/>
      <c r="CB291" s="74"/>
      <c r="CC291" s="74"/>
      <c r="CD291" s="74"/>
    </row>
    <row r="292" spans="77:82" ht="12" customHeight="1">
      <c r="BY292" s="82"/>
      <c r="BZ292" s="78"/>
      <c r="CA292" s="74"/>
      <c r="CB292" s="74"/>
      <c r="CC292" s="79"/>
      <c r="CD292" s="74"/>
    </row>
    <row r="293" spans="77:82" ht="12" customHeight="1">
      <c r="BY293" s="82"/>
      <c r="BZ293" s="78"/>
      <c r="CA293" s="74"/>
      <c r="CB293" s="74"/>
      <c r="CC293" s="79"/>
      <c r="CD293" s="74"/>
    </row>
    <row r="294" spans="77:82" ht="12" customHeight="1">
      <c r="BY294" s="82"/>
      <c r="BZ294" s="78"/>
      <c r="CA294" s="74"/>
      <c r="CB294" s="74"/>
      <c r="CC294" s="74"/>
      <c r="CD294" s="74"/>
    </row>
    <row r="295" spans="77:82" ht="12" customHeight="1">
      <c r="BY295" s="82"/>
      <c r="BZ295" s="78"/>
      <c r="CA295" s="74"/>
      <c r="CB295" s="74"/>
      <c r="CC295" s="74"/>
      <c r="CD295" s="74"/>
    </row>
    <row r="296" spans="77:82" ht="12" customHeight="1">
      <c r="BY296" s="82"/>
      <c r="BZ296" s="78"/>
      <c r="CA296" s="74"/>
      <c r="CB296" s="74"/>
      <c r="CC296" s="79"/>
      <c r="CD296" s="74"/>
    </row>
    <row r="297" spans="77:82" ht="12" customHeight="1">
      <c r="BY297" s="82"/>
      <c r="BZ297" s="78"/>
      <c r="CA297" s="74"/>
      <c r="CB297" s="74"/>
      <c r="CC297" s="79"/>
      <c r="CD297" s="74"/>
    </row>
    <row r="298" spans="77:82" ht="12" customHeight="1">
      <c r="BY298" s="82"/>
      <c r="BZ298" s="78"/>
      <c r="CA298" s="74"/>
      <c r="CB298" s="74"/>
      <c r="CC298" s="79"/>
      <c r="CD298" s="74"/>
    </row>
    <row r="299" spans="77:82" ht="12" customHeight="1">
      <c r="BY299" s="82"/>
      <c r="BZ299" s="78"/>
      <c r="CA299" s="74"/>
      <c r="CB299" s="74"/>
      <c r="CC299" s="74"/>
      <c r="CD299" s="74"/>
    </row>
    <row r="300" spans="77:82" ht="12" customHeight="1">
      <c r="BY300" s="82"/>
      <c r="BZ300" s="83"/>
      <c r="CA300" s="74"/>
      <c r="CB300" s="74"/>
      <c r="CC300" s="79"/>
      <c r="CD300" s="74"/>
    </row>
    <row r="301" spans="77:82" ht="12" customHeight="1">
      <c r="BY301" s="82"/>
      <c r="BZ301" s="78"/>
      <c r="CA301" s="74"/>
      <c r="CB301" s="74"/>
      <c r="CC301" s="79"/>
      <c r="CD301" s="74"/>
    </row>
    <row r="302" spans="77:82" ht="12" customHeight="1">
      <c r="BY302" s="80"/>
      <c r="BZ302" s="83"/>
      <c r="CA302" s="78"/>
      <c r="CB302" s="74"/>
      <c r="CC302" s="79"/>
      <c r="CD302" s="74"/>
    </row>
    <row r="303" spans="77:82" ht="12" customHeight="1">
      <c r="BY303" s="84"/>
      <c r="BZ303" s="74"/>
      <c r="CA303" s="78"/>
      <c r="CB303" s="74"/>
      <c r="CC303" s="79"/>
      <c r="CD303" s="74"/>
    </row>
    <row r="304" spans="77:82" ht="12" customHeight="1">
      <c r="BY304" s="74"/>
      <c r="BZ304" s="74"/>
      <c r="CA304" s="78"/>
      <c r="CB304" s="74"/>
      <c r="CC304" s="79"/>
      <c r="CD304" s="74"/>
    </row>
    <row r="305" spans="77:82" ht="12" customHeight="1">
      <c r="BY305" s="74"/>
      <c r="BZ305" s="74"/>
      <c r="CA305" s="74"/>
      <c r="CB305" s="74"/>
      <c r="CC305" s="74"/>
      <c r="CD305" s="74"/>
    </row>
    <row r="306" spans="77:82" ht="12" customHeight="1">
      <c r="BY306" s="74"/>
      <c r="BZ306" s="74"/>
      <c r="CA306" s="74"/>
      <c r="CB306" s="74"/>
      <c r="CC306" s="74"/>
      <c r="CD306" s="74"/>
    </row>
    <row r="307" spans="77:82" ht="12" customHeight="1">
      <c r="BY307" s="74"/>
      <c r="BZ307" s="74"/>
      <c r="CA307" s="74"/>
      <c r="CB307" s="74"/>
      <c r="CC307" s="74"/>
      <c r="CD307" s="74"/>
    </row>
    <row r="308" spans="77:82" ht="12" customHeight="1">
      <c r="BY308" s="74"/>
      <c r="BZ308" s="74"/>
      <c r="CA308" s="74"/>
      <c r="CB308" s="74"/>
      <c r="CC308" s="74"/>
      <c r="CD308" s="74"/>
    </row>
    <row r="309" spans="77:82" ht="12" customHeight="1">
      <c r="BY309" s="74"/>
      <c r="BZ309" s="74"/>
      <c r="CA309" s="74"/>
      <c r="CB309" s="74"/>
      <c r="CC309" s="74"/>
      <c r="CD309" s="74"/>
    </row>
    <row r="310" spans="77:82" ht="12" customHeight="1">
      <c r="BY310" s="74"/>
      <c r="BZ310" s="74"/>
      <c r="CA310" s="74"/>
      <c r="CB310" s="74"/>
      <c r="CC310" s="74"/>
      <c r="CD310" s="74"/>
    </row>
    <row r="311" spans="77:82" ht="12" customHeight="1">
      <c r="BY311" s="74"/>
      <c r="BZ311" s="74"/>
      <c r="CA311" s="74"/>
      <c r="CB311" s="74"/>
      <c r="CC311" s="74"/>
      <c r="CD311" s="74"/>
    </row>
    <row r="312" spans="77:82" ht="12" customHeight="1">
      <c r="BY312" s="74"/>
      <c r="BZ312" s="74"/>
      <c r="CA312" s="74"/>
      <c r="CB312" s="74"/>
      <c r="CC312" s="74"/>
      <c r="CD312" s="74"/>
    </row>
    <row r="313" spans="77:82" ht="12" customHeight="1">
      <c r="BY313" s="85"/>
      <c r="BZ313" s="74"/>
      <c r="CA313" s="74"/>
      <c r="CB313" s="74"/>
      <c r="CC313" s="74"/>
      <c r="CD313" s="74"/>
    </row>
    <row r="314" spans="77:82" ht="12" customHeight="1">
      <c r="BY314" s="74"/>
      <c r="BZ314" s="74"/>
      <c r="CA314" s="74"/>
      <c r="CB314" s="74"/>
      <c r="CC314" s="74"/>
      <c r="CD314" s="74"/>
    </row>
    <row r="315" spans="77:82" ht="12" customHeight="1">
      <c r="BY315" s="74"/>
      <c r="BZ315" s="74"/>
      <c r="CA315" s="74"/>
      <c r="CB315" s="74"/>
      <c r="CC315" s="74"/>
      <c r="CD315" s="74"/>
    </row>
  </sheetData>
  <sheetProtection/>
  <mergeCells count="170">
    <mergeCell ref="G36:AJ36"/>
    <mergeCell ref="C17:AJ17"/>
    <mergeCell ref="C15:P15"/>
    <mergeCell ref="C16:P16"/>
    <mergeCell ref="I50:O50"/>
    <mergeCell ref="Y49:AG49"/>
    <mergeCell ref="Y50:AG50"/>
    <mergeCell ref="F30:AJ30"/>
    <mergeCell ref="F31:AJ31"/>
    <mergeCell ref="G32:AJ32"/>
    <mergeCell ref="L39:R39"/>
    <mergeCell ref="C25:M26"/>
    <mergeCell ref="N25:Y26"/>
    <mergeCell ref="C22:J22"/>
    <mergeCell ref="L21:Q21"/>
    <mergeCell ref="Z22:AC22"/>
    <mergeCell ref="C18:AJ18"/>
    <mergeCell ref="Y41:AG41"/>
    <mergeCell ref="C27:M28"/>
    <mergeCell ref="N27:Y28"/>
    <mergeCell ref="C49:G49"/>
    <mergeCell ref="I49:O49"/>
    <mergeCell ref="L43:R43"/>
    <mergeCell ref="L44:R44"/>
    <mergeCell ref="C43:E43"/>
    <mergeCell ref="E34:AJ34"/>
    <mergeCell ref="E35:AH35"/>
    <mergeCell ref="T57:AQ57"/>
    <mergeCell ref="T58:AQ58"/>
    <mergeCell ref="B2:AK2"/>
    <mergeCell ref="B1:AK1"/>
    <mergeCell ref="L40:R40"/>
    <mergeCell ref="L42:R42"/>
    <mergeCell ref="Y42:AG42"/>
    <mergeCell ref="Y39:AG39"/>
    <mergeCell ref="Y40:AG40"/>
    <mergeCell ref="L41:R41"/>
    <mergeCell ref="T61:AQ61"/>
    <mergeCell ref="T62:AQ62"/>
    <mergeCell ref="D61:S61"/>
    <mergeCell ref="D62:S62"/>
    <mergeCell ref="T59:AQ59"/>
    <mergeCell ref="T60:AQ60"/>
    <mergeCell ref="T65:AQ65"/>
    <mergeCell ref="T66:AQ66"/>
    <mergeCell ref="D65:S65"/>
    <mergeCell ref="D66:S66"/>
    <mergeCell ref="T63:AQ63"/>
    <mergeCell ref="T64:AQ64"/>
    <mergeCell ref="D63:S63"/>
    <mergeCell ref="D64:S64"/>
    <mergeCell ref="T69:AQ69"/>
    <mergeCell ref="T70:AQ70"/>
    <mergeCell ref="D69:S69"/>
    <mergeCell ref="D70:S70"/>
    <mergeCell ref="T67:AQ67"/>
    <mergeCell ref="T68:AQ68"/>
    <mergeCell ref="D67:S67"/>
    <mergeCell ref="D68:S68"/>
    <mergeCell ref="T76:AQ76"/>
    <mergeCell ref="T77:AQ77"/>
    <mergeCell ref="T74:AQ74"/>
    <mergeCell ref="D73:S73"/>
    <mergeCell ref="D74:S74"/>
    <mergeCell ref="T71:AQ71"/>
    <mergeCell ref="T72:AQ72"/>
    <mergeCell ref="D71:S71"/>
    <mergeCell ref="D72:S72"/>
    <mergeCell ref="T80:AQ80"/>
    <mergeCell ref="T81:AQ81"/>
    <mergeCell ref="D80:S80"/>
    <mergeCell ref="D81:S81"/>
    <mergeCell ref="T78:AQ78"/>
    <mergeCell ref="T79:AQ79"/>
    <mergeCell ref="D79:S79"/>
    <mergeCell ref="T84:AQ84"/>
    <mergeCell ref="T85:AQ85"/>
    <mergeCell ref="D84:S84"/>
    <mergeCell ref="D85:S85"/>
    <mergeCell ref="T82:AQ82"/>
    <mergeCell ref="T83:AQ83"/>
    <mergeCell ref="D82:S82"/>
    <mergeCell ref="D83:S83"/>
    <mergeCell ref="T93:AQ93"/>
    <mergeCell ref="D92:S92"/>
    <mergeCell ref="D93:S93"/>
    <mergeCell ref="D97:S97"/>
    <mergeCell ref="T86:AQ86"/>
    <mergeCell ref="T87:AQ87"/>
    <mergeCell ref="D86:S86"/>
    <mergeCell ref="D87:S87"/>
    <mergeCell ref="T101:AQ101"/>
    <mergeCell ref="D100:S100"/>
    <mergeCell ref="D101:S101"/>
    <mergeCell ref="T99:AQ99"/>
    <mergeCell ref="D99:S99"/>
    <mergeCell ref="D98:S98"/>
    <mergeCell ref="T100:AQ100"/>
    <mergeCell ref="T97:AQ97"/>
    <mergeCell ref="T98:AQ98"/>
    <mergeCell ref="T90:AQ90"/>
    <mergeCell ref="T91:AQ91"/>
    <mergeCell ref="T88:AQ88"/>
    <mergeCell ref="T89:AQ89"/>
    <mergeCell ref="T95:AQ95"/>
    <mergeCell ref="T96:AQ96"/>
    <mergeCell ref="T92:AQ92"/>
    <mergeCell ref="AV57:BF57"/>
    <mergeCell ref="BG57:BZ57"/>
    <mergeCell ref="AV58:BF58"/>
    <mergeCell ref="BG58:BZ58"/>
    <mergeCell ref="BG59:BZ59"/>
    <mergeCell ref="AV60:BF60"/>
    <mergeCell ref="BG60:BZ60"/>
    <mergeCell ref="BG63:BZ63"/>
    <mergeCell ref="AV64:BF64"/>
    <mergeCell ref="BG64:BZ64"/>
    <mergeCell ref="AV61:BF61"/>
    <mergeCell ref="BG61:BZ61"/>
    <mergeCell ref="AV62:BF62"/>
    <mergeCell ref="BG62:BZ62"/>
    <mergeCell ref="BG67:BZ67"/>
    <mergeCell ref="AV68:BF68"/>
    <mergeCell ref="BG68:BZ68"/>
    <mergeCell ref="AV65:BF65"/>
    <mergeCell ref="BG65:BZ65"/>
    <mergeCell ref="AV66:BF66"/>
    <mergeCell ref="BG66:BZ66"/>
    <mergeCell ref="BG71:BZ71"/>
    <mergeCell ref="AV72:BF72"/>
    <mergeCell ref="BG72:BZ72"/>
    <mergeCell ref="AV69:BF69"/>
    <mergeCell ref="BG69:BZ69"/>
    <mergeCell ref="AV70:BF70"/>
    <mergeCell ref="BG70:BZ70"/>
    <mergeCell ref="BG75:BZ75"/>
    <mergeCell ref="AV76:BF76"/>
    <mergeCell ref="BG76:BZ76"/>
    <mergeCell ref="AV73:BF73"/>
    <mergeCell ref="BG73:BZ73"/>
    <mergeCell ref="AV74:BF74"/>
    <mergeCell ref="BG74:BZ74"/>
    <mergeCell ref="D58:S58"/>
    <mergeCell ref="D59:S59"/>
    <mergeCell ref="D60:S60"/>
    <mergeCell ref="AV75:BF75"/>
    <mergeCell ref="AV71:BF71"/>
    <mergeCell ref="AV67:BF67"/>
    <mergeCell ref="AV63:BF63"/>
    <mergeCell ref="T75:AQ75"/>
    <mergeCell ref="AV59:BF59"/>
    <mergeCell ref="T73:AQ73"/>
    <mergeCell ref="D90:S90"/>
    <mergeCell ref="D91:S91"/>
    <mergeCell ref="D88:S88"/>
    <mergeCell ref="D89:S89"/>
    <mergeCell ref="D75:S75"/>
    <mergeCell ref="D76:S76"/>
    <mergeCell ref="D77:S77"/>
    <mergeCell ref="D78:S78"/>
    <mergeCell ref="AM4:BM9"/>
    <mergeCell ref="D94:S94"/>
    <mergeCell ref="D95:S95"/>
    <mergeCell ref="D96:S96"/>
    <mergeCell ref="AV77:BF77"/>
    <mergeCell ref="BG77:BZ77"/>
    <mergeCell ref="G46:AJ46"/>
    <mergeCell ref="G47:AJ47"/>
    <mergeCell ref="T94:AQ94"/>
    <mergeCell ref="D57:S57"/>
  </mergeCells>
  <dataValidations count="2">
    <dataValidation type="list" allowBlank="1" showInputMessage="1" showErrorMessage="1" sqref="AU57">
      <formula1>$AU$58:$AU$77</formula1>
    </dataValidation>
    <dataValidation type="list" allowBlank="1" showInputMessage="1" showErrorMessage="1" sqref="C57">
      <formula1>$C$58:$C$101</formula1>
    </dataValidation>
  </dataValidations>
  <hyperlinks>
    <hyperlink ref="B2:C2" location="'КО-2'!A1" display="Перейти к заполнению формы"/>
    <hyperlink ref="B2:AK2" location="Инструкция!A1" display="Перейти к инструкции по заполнению формы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BA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26" customWidth="1"/>
    <col min="3" max="3" width="108.625" style="26" customWidth="1"/>
    <col min="4" max="16384" width="2.75390625" style="26" customWidth="1"/>
  </cols>
  <sheetData>
    <row r="1" spans="2:53" s="1" customFormat="1" ht="15" customHeight="1">
      <c r="B1" s="191" t="s">
        <v>62</v>
      </c>
      <c r="C1" s="191"/>
      <c r="D1" s="191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2:3" ht="15" customHeight="1" thickBot="1">
      <c r="B2" s="192" t="s">
        <v>1</v>
      </c>
      <c r="C2" s="192"/>
    </row>
    <row r="3" spans="2:4" ht="10.5">
      <c r="B3" s="27"/>
      <c r="C3" s="28"/>
      <c r="D3" s="29"/>
    </row>
    <row r="4" spans="2:4" ht="12" customHeight="1">
      <c r="B4" s="30"/>
      <c r="C4" s="31" t="s">
        <v>2</v>
      </c>
      <c r="D4" s="32"/>
    </row>
    <row r="5" spans="2:4" ht="10.5" customHeight="1">
      <c r="B5" s="30"/>
      <c r="C5" s="193" t="s">
        <v>21</v>
      </c>
      <c r="D5" s="32"/>
    </row>
    <row r="6" spans="2:4" ht="10.5" customHeight="1">
      <c r="B6" s="30"/>
      <c r="C6" s="193"/>
      <c r="D6" s="32"/>
    </row>
    <row r="7" spans="2:4" ht="10.5" customHeight="1">
      <c r="B7" s="30"/>
      <c r="C7" s="193"/>
      <c r="D7" s="32"/>
    </row>
    <row r="8" spans="2:4" ht="10.5" customHeight="1">
      <c r="B8" s="30"/>
      <c r="C8" s="193"/>
      <c r="D8" s="32"/>
    </row>
    <row r="9" spans="2:4" ht="12" customHeight="1">
      <c r="B9" s="30"/>
      <c r="C9" s="33"/>
      <c r="D9" s="32"/>
    </row>
    <row r="10" spans="2:4" ht="10.5">
      <c r="B10" s="30"/>
      <c r="C10" s="33"/>
      <c r="D10" s="32"/>
    </row>
    <row r="11" spans="2:4" ht="12" customHeight="1">
      <c r="B11" s="30"/>
      <c r="C11" s="38" t="s">
        <v>0</v>
      </c>
      <c r="D11" s="194"/>
    </row>
    <row r="12" spans="2:4" ht="12" customHeight="1">
      <c r="B12" s="30"/>
      <c r="C12" s="64" t="s">
        <v>63</v>
      </c>
      <c r="D12" s="194"/>
    </row>
    <row r="13" spans="2:4" ht="12" customHeight="1">
      <c r="B13" s="30"/>
      <c r="C13" s="38"/>
      <c r="D13" s="34"/>
    </row>
    <row r="14" spans="2:4" ht="12" customHeight="1">
      <c r="B14" s="30"/>
      <c r="C14" s="56"/>
      <c r="D14" s="32"/>
    </row>
    <row r="15" spans="2:4" ht="38.25" customHeight="1">
      <c r="B15" s="30"/>
      <c r="C15" s="65" t="s">
        <v>64</v>
      </c>
      <c r="D15" s="32"/>
    </row>
    <row r="16" spans="2:4" ht="10.5">
      <c r="B16" s="30"/>
      <c r="C16" s="66" t="s">
        <v>65</v>
      </c>
      <c r="D16" s="32"/>
    </row>
    <row r="17" spans="2:4" ht="21">
      <c r="B17" s="30"/>
      <c r="C17" s="66" t="s">
        <v>66</v>
      </c>
      <c r="D17" s="32"/>
    </row>
    <row r="18" spans="2:4" ht="10.5">
      <c r="B18" s="30"/>
      <c r="C18" s="66" t="s">
        <v>25</v>
      </c>
      <c r="D18" s="32"/>
    </row>
    <row r="19" spans="2:4" ht="52.5">
      <c r="B19" s="30"/>
      <c r="C19" s="65" t="s">
        <v>67</v>
      </c>
      <c r="D19" s="32"/>
    </row>
    <row r="20" spans="2:4" ht="10.5">
      <c r="B20" s="30"/>
      <c r="C20" s="66" t="s">
        <v>68</v>
      </c>
      <c r="D20" s="32"/>
    </row>
    <row r="21" spans="2:4" ht="10.5">
      <c r="B21" s="30"/>
      <c r="C21" s="66" t="s">
        <v>26</v>
      </c>
      <c r="D21" s="32"/>
    </row>
    <row r="22" spans="2:4" ht="52.5">
      <c r="B22" s="30"/>
      <c r="C22" s="65" t="s">
        <v>69</v>
      </c>
      <c r="D22" s="32"/>
    </row>
    <row r="23" spans="2:4" ht="25.5" customHeight="1">
      <c r="B23" s="30"/>
      <c r="C23" s="66" t="s">
        <v>22</v>
      </c>
      <c r="D23" s="32"/>
    </row>
    <row r="24" spans="2:4" ht="12" customHeight="1">
      <c r="B24" s="30"/>
      <c r="C24" s="58"/>
      <c r="D24" s="55"/>
    </row>
    <row r="25" spans="2:4" ht="12" customHeight="1">
      <c r="B25" s="30"/>
      <c r="C25" s="57"/>
      <c r="D25" s="32"/>
    </row>
    <row r="26" spans="2:4" ht="11.25" thickBot="1">
      <c r="B26" s="35"/>
      <c r="C26" s="36"/>
      <c r="D26" s="37"/>
    </row>
  </sheetData>
  <sheetProtection/>
  <mergeCells count="4">
    <mergeCell ref="B1:D1"/>
    <mergeCell ref="B2:C2"/>
    <mergeCell ref="C5:C8"/>
    <mergeCell ref="D11:D12"/>
  </mergeCells>
  <hyperlinks>
    <hyperlink ref="B2:C2" location="'КО-2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2016-07-06T08:05:11Z</cp:lastPrinted>
  <dcterms:created xsi:type="dcterms:W3CDTF">2003-10-18T11:05:50Z</dcterms:created>
  <dcterms:modified xsi:type="dcterms:W3CDTF">2021-03-17T08:47:01Z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